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21. Setembro 2023\"/>
    </mc:Choice>
  </mc:AlternateContent>
  <xr:revisionPtr revIDLastSave="0" documentId="13_ncr:1_{BD72742A-A2CA-4C98-9D8C-932D771B70FB}" xr6:coauthVersionLast="47" xr6:coauthVersionMax="47" xr10:uidLastSave="{00000000-0000-0000-0000-000000000000}"/>
  <bookViews>
    <workbookView xWindow="17172" yWindow="-1116" windowWidth="23256" windowHeight="12456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D21" i="2"/>
  <c r="L77" i="70"/>
  <c r="N77" i="70"/>
  <c r="O77" i="70"/>
  <c r="P77" i="70" s="1"/>
  <c r="F77" i="70"/>
  <c r="N90" i="70"/>
  <c r="O90" i="70"/>
  <c r="P90" i="70"/>
  <c r="N91" i="70"/>
  <c r="O91" i="70"/>
  <c r="P91" i="70" s="1"/>
  <c r="N92" i="70"/>
  <c r="O92" i="70"/>
  <c r="P92" i="70"/>
  <c r="N93" i="70"/>
  <c r="O93" i="70"/>
  <c r="P93" i="70" s="1"/>
  <c r="L90" i="70"/>
  <c r="L91" i="70"/>
  <c r="L92" i="70"/>
  <c r="L93" i="70"/>
  <c r="F90" i="70"/>
  <c r="F91" i="70"/>
  <c r="F92" i="70"/>
  <c r="F93" i="70"/>
  <c r="F94" i="70"/>
  <c r="L57" i="70"/>
  <c r="N57" i="70"/>
  <c r="O57" i="70"/>
  <c r="P57" i="70"/>
  <c r="F57" i="70"/>
  <c r="L22" i="70"/>
  <c r="N22" i="70"/>
  <c r="O22" i="70"/>
  <c r="P22" i="70" s="1"/>
  <c r="F22" i="70"/>
  <c r="F23" i="70"/>
  <c r="D62" i="66" l="1"/>
  <c r="N93" i="36"/>
  <c r="O93" i="36"/>
  <c r="P93" i="36"/>
  <c r="L93" i="36"/>
  <c r="F93" i="36"/>
  <c r="N94" i="86"/>
  <c r="O94" i="86"/>
  <c r="P94" i="86"/>
  <c r="L94" i="86"/>
  <c r="F94" i="86"/>
  <c r="J39" i="86"/>
  <c r="K39" i="86"/>
  <c r="L39" i="86"/>
  <c r="N39" i="86"/>
  <c r="O39" i="86"/>
  <c r="P39" i="86" s="1"/>
  <c r="J40" i="86"/>
  <c r="K40" i="86"/>
  <c r="L40" i="86"/>
  <c r="N40" i="86"/>
  <c r="O40" i="86"/>
  <c r="I27" i="90"/>
  <c r="J27" i="90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AF41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AV14" i="89"/>
  <c r="AV36" i="89"/>
  <c r="AV58" i="89"/>
  <c r="P29" i="89"/>
  <c r="AV14" i="88"/>
  <c r="AV36" i="88"/>
  <c r="AG36" i="88"/>
  <c r="P40" i="86" l="1"/>
  <c r="L74" i="70"/>
  <c r="N74" i="70"/>
  <c r="O74" i="70"/>
  <c r="P74" i="70" s="1"/>
  <c r="F74" i="70"/>
  <c r="L19" i="70"/>
  <c r="N19" i="70"/>
  <c r="O19" i="70"/>
  <c r="P19" i="70" s="1"/>
  <c r="F19" i="70"/>
  <c r="F20" i="70"/>
  <c r="AF63" i="88"/>
  <c r="AV57" i="88"/>
  <c r="AV35" i="88"/>
  <c r="AV13" i="88"/>
  <c r="AG35" i="88"/>
  <c r="AV57" i="89"/>
  <c r="AV35" i="89"/>
  <c r="AV13" i="89"/>
  <c r="L83" i="70"/>
  <c r="N83" i="70"/>
  <c r="O83" i="70"/>
  <c r="L84" i="70"/>
  <c r="N84" i="70"/>
  <c r="O84" i="70"/>
  <c r="L85" i="70"/>
  <c r="N85" i="70"/>
  <c r="O85" i="70"/>
  <c r="L86" i="70"/>
  <c r="N86" i="70"/>
  <c r="O86" i="70"/>
  <c r="L87" i="70"/>
  <c r="N87" i="70"/>
  <c r="O87" i="70"/>
  <c r="L88" i="70"/>
  <c r="N88" i="70"/>
  <c r="O88" i="70"/>
  <c r="P88" i="70" s="1"/>
  <c r="L89" i="70"/>
  <c r="N89" i="70"/>
  <c r="O89" i="70"/>
  <c r="L94" i="70"/>
  <c r="N94" i="70"/>
  <c r="O94" i="70"/>
  <c r="F75" i="70"/>
  <c r="F76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J57" i="70"/>
  <c r="K57" i="70"/>
  <c r="J58" i="70"/>
  <c r="K58" i="70"/>
  <c r="O58" i="70"/>
  <c r="N17" i="66"/>
  <c r="O17" i="66"/>
  <c r="N18" i="66"/>
  <c r="O18" i="66"/>
  <c r="P18" i="66" s="1"/>
  <c r="N19" i="66"/>
  <c r="O19" i="66"/>
  <c r="L17" i="66"/>
  <c r="F17" i="66"/>
  <c r="F18" i="66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I61" i="81"/>
  <c r="H61" i="81"/>
  <c r="C61" i="81"/>
  <c r="B61" i="81"/>
  <c r="B32" i="36"/>
  <c r="C32" i="36"/>
  <c r="AV52" i="89"/>
  <c r="AV53" i="89"/>
  <c r="AV54" i="89"/>
  <c r="AV55" i="89"/>
  <c r="AV56" i="89"/>
  <c r="AF65" i="89"/>
  <c r="AV34" i="89"/>
  <c r="AV12" i="89"/>
  <c r="O21" i="89"/>
  <c r="AV34" i="88"/>
  <c r="AV12" i="88"/>
  <c r="AV56" i="88"/>
  <c r="O65" i="88"/>
  <c r="N17" i="70"/>
  <c r="O17" i="70"/>
  <c r="N18" i="70"/>
  <c r="O18" i="70"/>
  <c r="N20" i="70"/>
  <c r="O20" i="70"/>
  <c r="L17" i="70"/>
  <c r="L18" i="70"/>
  <c r="L20" i="70"/>
  <c r="L21" i="70"/>
  <c r="L23" i="70"/>
  <c r="F17" i="70"/>
  <c r="F18" i="70"/>
  <c r="F21" i="70"/>
  <c r="N66" i="66"/>
  <c r="O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W36" i="89" s="1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I95" i="70"/>
  <c r="H95" i="70"/>
  <c r="C95" i="70"/>
  <c r="B95" i="70"/>
  <c r="L72" i="70"/>
  <c r="L73" i="70"/>
  <c r="L75" i="70"/>
  <c r="L76" i="70"/>
  <c r="L78" i="70"/>
  <c r="L79" i="70"/>
  <c r="L80" i="70"/>
  <c r="L81" i="70"/>
  <c r="L82" i="70"/>
  <c r="F72" i="70"/>
  <c r="F73" i="70"/>
  <c r="N15" i="70"/>
  <c r="O15" i="70"/>
  <c r="N16" i="70"/>
  <c r="O16" i="70"/>
  <c r="L15" i="70"/>
  <c r="L16" i="70"/>
  <c r="F15" i="70"/>
  <c r="F16" i="70"/>
  <c r="N14" i="66"/>
  <c r="O14" i="66"/>
  <c r="L14" i="66"/>
  <c r="F14" i="66"/>
  <c r="C61" i="36"/>
  <c r="B61" i="36"/>
  <c r="AW35" i="89" l="1"/>
  <c r="P83" i="70"/>
  <c r="F95" i="70"/>
  <c r="P94" i="70"/>
  <c r="AW34" i="89"/>
  <c r="P85" i="70"/>
  <c r="P86" i="70"/>
  <c r="P19" i="66"/>
  <c r="P89" i="70"/>
  <c r="P84" i="70"/>
  <c r="P87" i="70"/>
  <c r="P14" i="66"/>
  <c r="P17" i="66"/>
  <c r="P17" i="70"/>
  <c r="P20" i="70"/>
  <c r="P18" i="70"/>
  <c r="P66" i="66"/>
  <c r="AW33" i="89"/>
  <c r="P72" i="70"/>
  <c r="P82" i="70"/>
  <c r="P16" i="70"/>
  <c r="P15" i="70"/>
  <c r="N82" i="86"/>
  <c r="O82" i="86"/>
  <c r="N87" i="86"/>
  <c r="O87" i="86"/>
  <c r="N88" i="86"/>
  <c r="O88" i="86"/>
  <c r="N89" i="86"/>
  <c r="O89" i="86"/>
  <c r="N90" i="86"/>
  <c r="O90" i="86"/>
  <c r="N91" i="86"/>
  <c r="O91" i="86"/>
  <c r="N92" i="86"/>
  <c r="O92" i="86"/>
  <c r="N93" i="86"/>
  <c r="O93" i="86"/>
  <c r="L87" i="86"/>
  <c r="L88" i="86"/>
  <c r="L89" i="86"/>
  <c r="L90" i="86"/>
  <c r="L91" i="86"/>
  <c r="L92" i="86"/>
  <c r="L93" i="86"/>
  <c r="F87" i="86"/>
  <c r="F88" i="86"/>
  <c r="F89" i="86"/>
  <c r="F90" i="86"/>
  <c r="F91" i="86"/>
  <c r="F92" i="86"/>
  <c r="F93" i="86"/>
  <c r="AV10" i="89"/>
  <c r="AV54" i="88"/>
  <c r="AV32" i="88"/>
  <c r="AV10" i="88"/>
  <c r="N71" i="70"/>
  <c r="O71" i="70"/>
  <c r="N73" i="70"/>
  <c r="O73" i="70"/>
  <c r="N75" i="70"/>
  <c r="O75" i="70"/>
  <c r="N76" i="70"/>
  <c r="O76" i="70"/>
  <c r="N78" i="70"/>
  <c r="O78" i="70"/>
  <c r="N79" i="70"/>
  <c r="O79" i="70"/>
  <c r="N80" i="70"/>
  <c r="O80" i="70"/>
  <c r="N81" i="70"/>
  <c r="O81" i="70"/>
  <c r="F71" i="70"/>
  <c r="N21" i="70"/>
  <c r="O21" i="70"/>
  <c r="N23" i="70"/>
  <c r="O23" i="70"/>
  <c r="O24" i="70"/>
  <c r="N25" i="70"/>
  <c r="O25" i="70"/>
  <c r="N26" i="70"/>
  <c r="O26" i="70"/>
  <c r="N27" i="70"/>
  <c r="O27" i="70"/>
  <c r="N28" i="70"/>
  <c r="O28" i="70"/>
  <c r="N29" i="70"/>
  <c r="O29" i="70"/>
  <c r="N30" i="70"/>
  <c r="O30" i="70"/>
  <c r="N31" i="70"/>
  <c r="O31" i="70"/>
  <c r="L25" i="70"/>
  <c r="L26" i="70"/>
  <c r="L27" i="70"/>
  <c r="L28" i="70"/>
  <c r="L29" i="70"/>
  <c r="L30" i="70"/>
  <c r="L31" i="70"/>
  <c r="F25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P82" i="86" l="1"/>
  <c r="P88" i="86"/>
  <c r="AV43" i="88"/>
  <c r="P90" i="47"/>
  <c r="P79" i="86"/>
  <c r="P75" i="70"/>
  <c r="P91" i="86"/>
  <c r="P87" i="86"/>
  <c r="P93" i="86"/>
  <c r="P28" i="70"/>
  <c r="P30" i="86"/>
  <c r="P71" i="70"/>
  <c r="P81" i="70"/>
  <c r="P30" i="70"/>
  <c r="P93" i="47"/>
  <c r="P89" i="47"/>
  <c r="P92" i="47"/>
  <c r="P92" i="86"/>
  <c r="P90" i="86"/>
  <c r="P89" i="86"/>
  <c r="P31" i="70"/>
  <c r="P78" i="70"/>
  <c r="P25" i="70"/>
  <c r="P21" i="70"/>
  <c r="P80" i="70"/>
  <c r="P79" i="70"/>
  <c r="P76" i="70"/>
  <c r="P73" i="70"/>
  <c r="P29" i="70"/>
  <c r="P27" i="70"/>
  <c r="P23" i="70"/>
  <c r="P26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W12" i="89" s="1"/>
  <c r="AT13" i="89"/>
  <c r="AU13" i="89"/>
  <c r="AW13" i="89" s="1"/>
  <c r="AT14" i="89"/>
  <c r="AU14" i="89"/>
  <c r="AW14" i="89" s="1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W56" i="89" s="1"/>
  <c r="AT57" i="89"/>
  <c r="AU57" i="89"/>
  <c r="AW57" i="89" s="1"/>
  <c r="AT58" i="89"/>
  <c r="AU58" i="89"/>
  <c r="AW58" i="89" s="1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W12" i="88" s="1"/>
  <c r="AT13" i="88"/>
  <c r="AU13" i="88"/>
  <c r="AW13" i="88" s="1"/>
  <c r="AT14" i="88"/>
  <c r="AU14" i="88"/>
  <c r="AW14" i="88" s="1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T64" i="88" l="1"/>
  <c r="AT22" i="88"/>
  <c r="Q39" i="90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B32" i="70"/>
  <c r="C32" i="70"/>
  <c r="H32" i="70"/>
  <c r="I32" i="70"/>
  <c r="B32" i="66"/>
  <c r="C32" i="66"/>
  <c r="N58" i="47"/>
  <c r="O58" i="47"/>
  <c r="P58" i="47" s="1"/>
  <c r="L58" i="47"/>
  <c r="F58" i="47"/>
  <c r="L32" i="70" l="1"/>
  <c r="N32" i="70"/>
  <c r="O32" i="70"/>
  <c r="P28" i="66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G65" i="89" s="1"/>
  <c r="AC65" i="89"/>
  <c r="AB65" i="89"/>
  <c r="AA65" i="89"/>
  <c r="Z65" i="89"/>
  <c r="Y65" i="89"/>
  <c r="X65" i="89"/>
  <c r="W65" i="89"/>
  <c r="V65" i="89"/>
  <c r="U65" i="89"/>
  <c r="T65" i="89"/>
  <c r="S65" i="89"/>
  <c r="O65" i="89"/>
  <c r="AV65" i="89" s="1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V21" i="89" s="1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P21" i="89" s="1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V65" i="88" s="1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P65" i="88" s="1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AV21" i="88" s="1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43" i="89" l="1"/>
  <c r="AW43" i="89" s="1"/>
  <c r="AV42" i="89"/>
  <c r="AW42" i="89" s="1"/>
  <c r="AV20" i="88"/>
  <c r="AU64" i="89"/>
  <c r="AW64" i="89" s="1"/>
  <c r="AU67" i="89"/>
  <c r="AU23" i="88"/>
  <c r="AU65" i="89"/>
  <c r="AW65" i="89" s="1"/>
  <c r="P66" i="89"/>
  <c r="AU66" i="89"/>
  <c r="AU20" i="89"/>
  <c r="AW20" i="89" s="1"/>
  <c r="AU21" i="89"/>
  <c r="AW21" i="89" s="1"/>
  <c r="AU22" i="89"/>
  <c r="AU21" i="88"/>
  <c r="AW21" i="88" s="1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AW65" i="88" s="1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AW43" i="88" s="1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F40" i="86"/>
  <c r="E40" i="86"/>
  <c r="D40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3" i="66" l="1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L88" i="36"/>
  <c r="L89" i="36"/>
  <c r="L90" i="36"/>
  <c r="L91" i="36"/>
  <c r="L92" i="36"/>
  <c r="F88" i="36"/>
  <c r="F89" i="36"/>
  <c r="F90" i="36"/>
  <c r="F91" i="36"/>
  <c r="F92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H15" i="74" l="1"/>
  <c r="M15" i="74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E58" i="70"/>
  <c r="D58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K30" i="47"/>
  <c r="K29" i="47"/>
  <c r="K28" i="47"/>
  <c r="K27" i="47"/>
  <c r="K26" i="47"/>
  <c r="K25" i="47"/>
  <c r="O24" i="47"/>
  <c r="N24" i="47"/>
  <c r="L24" i="47"/>
  <c r="K24" i="47"/>
  <c r="F24" i="47"/>
  <c r="O23" i="47"/>
  <c r="N23" i="47"/>
  <c r="L23" i="47"/>
  <c r="K23" i="47"/>
  <c r="F23" i="47"/>
  <c r="O22" i="47"/>
  <c r="N22" i="47"/>
  <c r="L22" i="47"/>
  <c r="K22" i="47"/>
  <c r="F22" i="47"/>
  <c r="O21" i="47"/>
  <c r="N21" i="47"/>
  <c r="L21" i="47"/>
  <c r="K21" i="47"/>
  <c r="F21" i="47"/>
  <c r="O20" i="47"/>
  <c r="N20" i="47"/>
  <c r="L20" i="47"/>
  <c r="K20" i="47"/>
  <c r="F20" i="47"/>
  <c r="O19" i="47"/>
  <c r="N19" i="47"/>
  <c r="L19" i="47"/>
  <c r="K19" i="47"/>
  <c r="F19" i="47"/>
  <c r="O18" i="47"/>
  <c r="N18" i="47"/>
  <c r="L18" i="47"/>
  <c r="K18" i="47"/>
  <c r="F18" i="47"/>
  <c r="O17" i="47"/>
  <c r="N17" i="47"/>
  <c r="L17" i="47"/>
  <c r="K17" i="47"/>
  <c r="F17" i="47"/>
  <c r="O16" i="47"/>
  <c r="N16" i="47"/>
  <c r="L16" i="47"/>
  <c r="K16" i="47"/>
  <c r="F16" i="47"/>
  <c r="O15" i="47"/>
  <c r="N15" i="47"/>
  <c r="L15" i="47"/>
  <c r="K15" i="47"/>
  <c r="F15" i="47"/>
  <c r="O14" i="47"/>
  <c r="N14" i="47"/>
  <c r="L14" i="47"/>
  <c r="K14" i="47"/>
  <c r="F14" i="47"/>
  <c r="O13" i="47"/>
  <c r="N13" i="47"/>
  <c r="L13" i="47"/>
  <c r="K13" i="47"/>
  <c r="F13" i="47"/>
  <c r="O12" i="47"/>
  <c r="N12" i="47"/>
  <c r="L12" i="47"/>
  <c r="K12" i="47"/>
  <c r="F12" i="47"/>
  <c r="O11" i="47"/>
  <c r="N11" i="47"/>
  <c r="L11" i="47"/>
  <c r="K11" i="47"/>
  <c r="F11" i="47"/>
  <c r="O10" i="47"/>
  <c r="N10" i="47"/>
  <c r="L10" i="47"/>
  <c r="K10" i="47"/>
  <c r="F10" i="47"/>
  <c r="O9" i="47"/>
  <c r="N9" i="47"/>
  <c r="L9" i="47"/>
  <c r="K9" i="47"/>
  <c r="F9" i="47"/>
  <c r="O8" i="47"/>
  <c r="N8" i="47"/>
  <c r="L8" i="47"/>
  <c r="K8" i="47"/>
  <c r="F8" i="47"/>
  <c r="O7" i="47"/>
  <c r="N7" i="47"/>
  <c r="L7" i="47"/>
  <c r="K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E32" i="36"/>
  <c r="D32" i="36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<sst xmlns="http://schemas.openxmlformats.org/spreadsheetml/2006/main" count="2031" uniqueCount="242">
  <si>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</si>
  <si>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</si>
  <si>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</si>
  <si>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</si>
  <si>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</si>
  <si>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</si>
  <si>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</si>
  <si>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</si>
  <si>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</si>
  <si>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</si>
  <si>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</si>
  <si>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</si>
  <si>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</si>
  <si>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</si>
  <si>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</si>
  <si>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</si>
  <si>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</si>
  <si>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</si>
  <si>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</si>
  <si>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</si>
  <si>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</si>
  <si>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</si>
  <si>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</si>
  <si>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</si>
  <si>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</si>
  <si>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</si>
  <si>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</si>
  <si>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</si>
  <si>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</si>
  <si>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</si>
  <si>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</si>
  <si>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</si>
  <si>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</si>
  <si>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</si>
  <si>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</si>
  <si>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</si>
  <si>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</si>
  <si>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</si>
  <si>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</si>
  <si>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</si>
  <si>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</si>
  <si>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</si>
  <si>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</si>
  <si>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</si>
  <si>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</si>
  <si>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</si>
  <si>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</si>
  <si>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</si>
  <si>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</si>
  <si>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</si>
  <si>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</si>
  <si>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</si>
  <si>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</si>
  <si>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</si>
  <si>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</si>
  <si>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</si>
  <si>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</si>
  <si>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</si>
  <si>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</si>
  <si>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</si>
  <si>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</si>
  <si>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</si>
  <si>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</si>
  <si>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</si>
  <si>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</si>
  <si>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</si>
  <si>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</si>
  <si>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</si>
  <si>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</si>
  <si>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</si>
  <si>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</si>
  <si>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</si>
  <si>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</si>
  <si>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</si>
  <si>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</si>
  <si>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</si>
  <si>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</si>
  <si>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</si>
  <si>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</si>
  <si>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</si>
  <si>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</si>
  <si>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</si>
  <si>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</si>
  <si>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</si>
  <si>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</si>
  <si>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</si>
  <si>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</si>
  <si>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</si>
  <si>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</si>
  <si>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</si>
  <si>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</si>
  <si>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</si>
  <si>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</si>
  <si>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</si>
  <si>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</si>
  <si>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</si>
  <si>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</si>
  <si>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</si>
  <si>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</si>
  <si>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</si>
  <si>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</si>
  <si>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</si>
  <si>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</si>
  <si>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</si>
  <si>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</si>
  <si>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</si>
  <si>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</si>
  <si>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</si>
  <si>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</si>
  <si>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</si>
  <si>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</si>
  <si>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</si>
  <si>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</si>
  <si>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</si>
  <si>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</si>
  <si>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</si>
  <si>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</si>
  <si>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</si>
  <si>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</si>
  <si>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</si>
  <si>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</si>
  <si>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</si>
  <si>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</si>
  <si>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</si>
  <si>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</si>
  <si>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</si>
  <si>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</si>
  <si>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</si>
  <si>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</si>
  <si>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</si>
  <si>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</si>
  <si>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</si>
  <si>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</si>
  <si>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</si>
  <si>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</si>
  <si>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</si>
  <si>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</si>
  <si>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</si>
  <si>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</si>
  <si>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</si>
  <si>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</si>
  <si>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</si>
  <si>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</si>
  <si>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</si>
  <si>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</si>
  <si>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</si>
  <si>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</si>
  <si>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</si>
  <si>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</si>
  <si>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</si>
  <si>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</si>
  <si>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</si>
  <si>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2022 - Dados Definitivos a 10-08-2023</t>
  </si>
  <si>
    <t>Setembro 2023 versus Setembro 2022</t>
  </si>
  <si>
    <t>5 - Exportações por Tipo de produto -setembro 2023 vs setembro 2022</t>
  </si>
  <si>
    <t>7 - Evolução das Exportações de Vinho (NC 2204) por Mercado / Acondicionamento - setembro 2023 vs setembro 2022</t>
  </si>
  <si>
    <t>9 - Evolução das Exportações com Destino a uma Selecção de Mercado - setembro  2023 vs setembro 2022</t>
  </si>
  <si>
    <t>jan-set</t>
  </si>
  <si>
    <t>out 2021 a set 2022</t>
  </si>
  <si>
    <t>out 22 a set 2023</t>
  </si>
  <si>
    <t>Exportações por Tipo de Produto - setembro 2023 vs setembro 2022</t>
  </si>
  <si>
    <t>Evolução das Exportações de Vinho (NC 2204) por Mercado / Acondicionamento - setembro 2023 vs setembro 2022</t>
  </si>
  <si>
    <t>Evolução das Exportações com Destino a uma Seleção de Mercados (NC 2204) - setembro 2023 vs setembro 2022</t>
  </si>
  <si>
    <t>E.U.AMERICA</t>
  </si>
  <si>
    <t>FRANCA</t>
  </si>
  <si>
    <t>REINO UNIDO</t>
  </si>
  <si>
    <t>BRASIL</t>
  </si>
  <si>
    <t>CANADA</t>
  </si>
  <si>
    <t>ALEMANHA</t>
  </si>
  <si>
    <t>PAISES BAIXOS</t>
  </si>
  <si>
    <t>ANGOLA</t>
  </si>
  <si>
    <t>BELGICA</t>
  </si>
  <si>
    <t>POLONIA</t>
  </si>
  <si>
    <t>SUICA</t>
  </si>
  <si>
    <t>SUECIA</t>
  </si>
  <si>
    <t>ESPANHA</t>
  </si>
  <si>
    <t>DINAMARCA</t>
  </si>
  <si>
    <t>NORUEGA</t>
  </si>
  <si>
    <t>PAISES PT N/ DETERM.</t>
  </si>
  <si>
    <t>FEDERAÇÃO RUSSA</t>
  </si>
  <si>
    <t>FINLANDIA</t>
  </si>
  <si>
    <t>LUXEMBURGO</t>
  </si>
  <si>
    <t>JAPAO</t>
  </si>
  <si>
    <t>CHINA</t>
  </si>
  <si>
    <t>GUINE BISSAU</t>
  </si>
  <si>
    <t>ITALIA</t>
  </si>
  <si>
    <t>IRLANDA</t>
  </si>
  <si>
    <t>LETONIA</t>
  </si>
  <si>
    <t>ROMENIA</t>
  </si>
  <si>
    <t>AUSTRIA</t>
  </si>
  <si>
    <t>ESTONIA</t>
  </si>
  <si>
    <t>LITUANIA</t>
  </si>
  <si>
    <t>REP. CHECA</t>
  </si>
  <si>
    <t>REINO UNIDO (IRLANDA DO NORTE)</t>
  </si>
  <si>
    <t>CHIPRE</t>
  </si>
  <si>
    <t>REP. ESLOVACA</t>
  </si>
  <si>
    <t>HUNGRIA</t>
  </si>
  <si>
    <t>COREIA DO SUL</t>
  </si>
  <si>
    <t>MACAU</t>
  </si>
  <si>
    <t>UCRANIA</t>
  </si>
  <si>
    <t>MOCAMBIQUE</t>
  </si>
  <si>
    <t>AUSTRALIA</t>
  </si>
  <si>
    <t>COLOMBIA</t>
  </si>
  <si>
    <t>S.TOME PRINCIPE</t>
  </si>
  <si>
    <t>ISRAEL</t>
  </si>
  <si>
    <t>CABO VERDE</t>
  </si>
  <si>
    <t>EMIRATOS ARABES</t>
  </si>
  <si>
    <t>SINGAPURA</t>
  </si>
  <si>
    <t>MEXICO</t>
  </si>
  <si>
    <t>SUAZILANDIA</t>
  </si>
  <si>
    <t>TURQUIA</t>
  </si>
  <si>
    <t>BIELORRUSSIA</t>
  </si>
  <si>
    <t>GRECIA</t>
  </si>
  <si>
    <t>MALTA</t>
  </si>
  <si>
    <t>AFRICA DO SUL</t>
  </si>
  <si>
    <t>URUGUAI</t>
  </si>
  <si>
    <t>ZAIRE</t>
  </si>
  <si>
    <t>BULGARIA</t>
  </si>
  <si>
    <t>ISLANDIA</t>
  </si>
  <si>
    <t>ESLOVENIA</t>
  </si>
  <si>
    <t>TAIWAN</t>
  </si>
  <si>
    <t>GANA</t>
  </si>
  <si>
    <t>RUANDA</t>
  </si>
  <si>
    <t>FILIPINAS</t>
  </si>
  <si>
    <t>GUINE EQUATORIAL</t>
  </si>
  <si>
    <t>MARROCOS</t>
  </si>
  <si>
    <t>SENEGAL</t>
  </si>
  <si>
    <t>INDIA</t>
  </si>
  <si>
    <t>NIGERIA</t>
  </si>
  <si>
    <t>TIMOR LESTE</t>
  </si>
  <si>
    <t>VENEZUELA</t>
  </si>
  <si>
    <t>PROV/ABAST.BORDO PT</t>
  </si>
  <si>
    <t>INDONESIA</t>
  </si>
  <si>
    <t>NOVA ZELANDIA</t>
  </si>
  <si>
    <t>HONG-KONG</t>
  </si>
  <si>
    <t>COSTA DO MARFIM</t>
  </si>
  <si>
    <t>ANDORRA</t>
  </si>
  <si>
    <t>CATAR</t>
  </si>
  <si>
    <t>ARGENTINA</t>
  </si>
  <si>
    <t>CAZAQUISTAO</t>
  </si>
  <si>
    <t>QUENIA</t>
  </si>
  <si>
    <t>SERVIA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</si>
</sst>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9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4" fontId="0" fillId="0" borderId="33" xfId="0" applyNumberFormat="1" applyBorder="1"/>
    <xf numFmtId="3" fontId="0" fillId="0" borderId="6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0" fillId="0" borderId="24" xfId="0" applyBorder="1"/>
    <xf numFmtId="3" fontId="0" fillId="0" borderId="7" xfId="0" applyNumberFormat="1" applyBorder="1" applyProtection="1">
      <protection locked="0"/>
    </xf>
    <xf numFmtId="3" fontId="0" fillId="0" borderId="98" xfId="0" applyNumberFormat="1" applyBorder="1"/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O20" sqref="O20"/>
    </sheetView>
  </sheetViews>
  <sheetFormatPr defaultRowHeight="15" x14ac:dyDescent="0.25"/>
  <cols>
    <col min="1" max="1" width="3.140625" customWidth="1"/>
  </cols>
  <sheetData>
    <row r="2" spans="2:11" ht="15.75" x14ac:dyDescent="0.25">
      <c r="E2" s="310" t="s">
        <v>25</v>
      </c>
      <c r="F2" s="310"/>
      <c r="G2" s="310"/>
      <c r="H2" s="310"/>
      <c r="I2" s="310"/>
      <c r="J2" s="310"/>
      <c r="K2" s="310"/>
    </row>
    <row r="3" spans="2:11" ht="15.75" x14ac:dyDescent="0.25">
      <c r="E3" s="310" t="s">
        <v>153</v>
      </c>
      <c r="F3" s="310"/>
      <c r="G3" s="310"/>
      <c r="H3" s="310"/>
      <c r="I3" s="310"/>
      <c r="J3" s="310"/>
      <c r="K3" s="310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154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155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156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1" zoomScaleNormal="100" workbookViewId="0">
      <selection activeCell="E85" sqref="E85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13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7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150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 / 2022</v>
      </c>
      <c r="N5" s="343" t="str">
        <f>B5</f>
        <v>jan-set</v>
      </c>
      <c r="O5" s="344"/>
      <c r="P5" s="131" t="str">
        <f>L5</f>
        <v>2023 / 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163</v>
      </c>
      <c r="B7" s="19">
        <v>195469.71999999988</v>
      </c>
      <c r="C7" s="147">
        <v>182752.72000000015</v>
      </c>
      <c r="D7" s="214">
        <f>B7/$B$33</f>
        <v>8.1494780259560293E-2</v>
      </c>
      <c r="E7" s="246">
        <f>C7/$C$33</f>
        <v>7.5829290596196794E-2</v>
      </c>
      <c r="F7" s="52">
        <f>(C7-B7)/B7</f>
        <v>-6.5058669956654894E-2</v>
      </c>
      <c r="H7" s="19">
        <v>82930.119000000021</v>
      </c>
      <c r="I7" s="147">
        <v>77104.529999999984</v>
      </c>
      <c r="J7" s="214">
        <f t="shared" ref="J7:J32" si="0">H7/$H$33</f>
        <v>0.12295164473534241</v>
      </c>
      <c r="K7" s="246">
        <f>I7/$I$33</f>
        <v>0.11309010558258109</v>
      </c>
      <c r="L7" s="52">
        <f>(I7-H7)/H7</f>
        <v>-7.0246962988200157E-2</v>
      </c>
      <c r="N7" s="40">
        <f t="shared" ref="N7:N33" si="1">(H7/B7)*10</f>
        <v>4.2426069367674994</v>
      </c>
      <c r="O7" s="149">
        <f t="shared" ref="O7:O33" si="2">(I7/C7)*10</f>
        <v>4.2190633332297285</v>
      </c>
      <c r="P7" s="52">
        <f>(O7-N7)/N7</f>
        <v>-5.5493247167764164E-3</v>
      </c>
      <c r="Q7" s="2"/>
    </row>
    <row r="8" spans="1:17" ht="20.100000000000001" customHeight="1" x14ac:dyDescent="0.25">
      <c r="A8" s="8" t="s">
        <v>164</v>
      </c>
      <c r="B8" s="19">
        <v>291413.40000000002</v>
      </c>
      <c r="C8" s="140">
        <v>258433.16000000018</v>
      </c>
      <c r="D8" s="214">
        <f t="shared" ref="D8:D32" si="3">B8/$B$33</f>
        <v>0.12149539579680865</v>
      </c>
      <c r="E8" s="215">
        <f t="shared" ref="E8:E32" si="4">C8/$C$33</f>
        <v>0.10723125318919149</v>
      </c>
      <c r="F8" s="52">
        <f t="shared" ref="F8:F33" si="5">(C8-B8)/B8</f>
        <v>-0.11317338186919285</v>
      </c>
      <c r="H8" s="19">
        <v>79361.31299999998</v>
      </c>
      <c r="I8" s="140">
        <v>75292.269999999917</v>
      </c>
      <c r="J8" s="214">
        <f t="shared" si="0"/>
        <v>0.11766055661521849</v>
      </c>
      <c r="K8" s="215">
        <f t="shared" ref="K8:K32" si="6">I8/$I$33</f>
        <v>0.11043204288842945</v>
      </c>
      <c r="L8" s="52">
        <f t="shared" ref="L8:L33" si="7">(I8-H8)/H8</f>
        <v>-5.1272374992082911E-2</v>
      </c>
      <c r="N8" s="40">
        <f t="shared" si="1"/>
        <v>2.7233240818713202</v>
      </c>
      <c r="O8" s="143">
        <f t="shared" si="2"/>
        <v>2.9134136656456882</v>
      </c>
      <c r="P8" s="52">
        <f t="shared" ref="P8:P33" si="8">(O8-N8)/N8</f>
        <v>6.9800573879458622E-2</v>
      </c>
      <c r="Q8" s="2"/>
    </row>
    <row r="9" spans="1:17" ht="20.100000000000001" customHeight="1" x14ac:dyDescent="0.25">
      <c r="A9" s="8" t="s">
        <v>165</v>
      </c>
      <c r="B9" s="19">
        <v>161387</v>
      </c>
      <c r="C9" s="140">
        <v>177783.24999999997</v>
      </c>
      <c r="D9" s="214">
        <f t="shared" si="3"/>
        <v>6.7285092042643047E-2</v>
      </c>
      <c r="E9" s="215">
        <f t="shared" si="4"/>
        <v>7.3767316444791037E-2</v>
      </c>
      <c r="F9" s="52">
        <f t="shared" si="5"/>
        <v>0.10159585344544463</v>
      </c>
      <c r="H9" s="19">
        <v>53829.362999999961</v>
      </c>
      <c r="I9" s="140">
        <v>67835.823999999993</v>
      </c>
      <c r="J9" s="214">
        <f t="shared" si="0"/>
        <v>7.9807056781213331E-2</v>
      </c>
      <c r="K9" s="215">
        <f t="shared" si="6"/>
        <v>9.9495587333732385E-2</v>
      </c>
      <c r="L9" s="52">
        <f t="shared" si="7"/>
        <v>0.2602011285179065</v>
      </c>
      <c r="N9" s="40">
        <f t="shared" si="1"/>
        <v>3.3354212545000501</v>
      </c>
      <c r="O9" s="143">
        <f t="shared" si="2"/>
        <v>3.8156476495957863</v>
      </c>
      <c r="P9" s="52">
        <f t="shared" si="8"/>
        <v>0.14397773428103847</v>
      </c>
      <c r="Q9" s="2"/>
    </row>
    <row r="10" spans="1:17" ht="20.100000000000001" customHeight="1" x14ac:dyDescent="0.25">
      <c r="A10" s="8" t="s">
        <v>166</v>
      </c>
      <c r="B10" s="19">
        <v>173835.33999999994</v>
      </c>
      <c r="C10" s="140">
        <v>190536.38000000009</v>
      </c>
      <c r="D10" s="214">
        <f t="shared" si="3"/>
        <v>7.2475024953460587E-2</v>
      </c>
      <c r="E10" s="215">
        <f t="shared" si="4"/>
        <v>7.9058952053722514E-2</v>
      </c>
      <c r="F10" s="52">
        <f t="shared" si="5"/>
        <v>9.6073905340537544E-2</v>
      </c>
      <c r="H10" s="19">
        <v>50427.548999999977</v>
      </c>
      <c r="I10" s="140">
        <v>57936.800999999999</v>
      </c>
      <c r="J10" s="214">
        <f t="shared" si="0"/>
        <v>7.4763549893399603E-2</v>
      </c>
      <c r="K10" s="215">
        <f t="shared" si="6"/>
        <v>8.4976575853675407E-2</v>
      </c>
      <c r="L10" s="52">
        <f t="shared" si="7"/>
        <v>0.14891169903974563</v>
      </c>
      <c r="N10" s="40">
        <f t="shared" si="1"/>
        <v>2.9008801662538812</v>
      </c>
      <c r="O10" s="143">
        <f t="shared" si="2"/>
        <v>3.0407211998044663</v>
      </c>
      <c r="P10" s="52">
        <f t="shared" si="8"/>
        <v>4.8206415134745821E-2</v>
      </c>
      <c r="Q10" s="2"/>
    </row>
    <row r="11" spans="1:17" ht="20.100000000000001" customHeight="1" x14ac:dyDescent="0.25">
      <c r="A11" s="8" t="s">
        <v>167</v>
      </c>
      <c r="B11" s="19">
        <v>103222.8000000001</v>
      </c>
      <c r="C11" s="140">
        <v>94807.970000000016</v>
      </c>
      <c r="D11" s="214">
        <f t="shared" si="3"/>
        <v>4.3035409288848185E-2</v>
      </c>
      <c r="E11" s="215">
        <f t="shared" si="4"/>
        <v>3.9338517686442663E-2</v>
      </c>
      <c r="F11" s="52">
        <f t="shared" si="5"/>
        <v>-8.1521039925288599E-2</v>
      </c>
      <c r="H11" s="19">
        <v>43133.879000000023</v>
      </c>
      <c r="I11" s="140">
        <v>37729.130999999987</v>
      </c>
      <c r="J11" s="214">
        <f t="shared" si="0"/>
        <v>6.3950003096766905E-2</v>
      </c>
      <c r="K11" s="215">
        <f t="shared" si="6"/>
        <v>5.5337752636959628E-2</v>
      </c>
      <c r="L11" s="52">
        <f t="shared" si="7"/>
        <v>-0.12530169150796833</v>
      </c>
      <c r="N11" s="40">
        <f t="shared" si="1"/>
        <v>4.1787162332352912</v>
      </c>
      <c r="O11" s="143">
        <f t="shared" si="2"/>
        <v>3.9795315731367289</v>
      </c>
      <c r="P11" s="52">
        <f t="shared" si="8"/>
        <v>-4.766647194522404E-2</v>
      </c>
      <c r="Q11" s="2"/>
    </row>
    <row r="12" spans="1:17" ht="20.100000000000001" customHeight="1" x14ac:dyDescent="0.25">
      <c r="A12" s="8" t="s">
        <v>168</v>
      </c>
      <c r="B12" s="19">
        <v>158483.25999999986</v>
      </c>
      <c r="C12" s="140">
        <v>151776.10000000003</v>
      </c>
      <c r="D12" s="214">
        <f t="shared" si="3"/>
        <v>6.6074471526939099E-2</v>
      </c>
      <c r="E12" s="215">
        <f t="shared" si="4"/>
        <v>6.2976211749173519E-2</v>
      </c>
      <c r="F12" s="52">
        <f t="shared" si="5"/>
        <v>-4.2320936608698199E-2</v>
      </c>
      <c r="H12" s="19">
        <v>37633.561999999991</v>
      </c>
      <c r="I12" s="140">
        <v>36547.749000000003</v>
      </c>
      <c r="J12" s="214">
        <f t="shared" si="0"/>
        <v>5.579526957087183E-2</v>
      </c>
      <c r="K12" s="215">
        <f t="shared" si="6"/>
        <v>5.3605005999202301E-2</v>
      </c>
      <c r="L12" s="52">
        <f t="shared" si="7"/>
        <v>-2.8852251615193579E-2</v>
      </c>
      <c r="N12" s="40">
        <f t="shared" si="1"/>
        <v>2.3746080185377321</v>
      </c>
      <c r="O12" s="143">
        <f t="shared" si="2"/>
        <v>2.4080042246440643</v>
      </c>
      <c r="P12" s="52">
        <f t="shared" si="8"/>
        <v>1.406388163672477E-2</v>
      </c>
      <c r="Q12" s="2"/>
    </row>
    <row r="13" spans="1:17" ht="20.100000000000001" customHeight="1" x14ac:dyDescent="0.25">
      <c r="A13" s="8" t="s">
        <v>169</v>
      </c>
      <c r="B13" s="19">
        <v>92424.330000000031</v>
      </c>
      <c r="C13" s="140">
        <v>123755.28999999992</v>
      </c>
      <c r="D13" s="214">
        <f t="shared" si="3"/>
        <v>3.8533336334584674E-2</v>
      </c>
      <c r="E13" s="215">
        <f t="shared" si="4"/>
        <v>5.1349582365868993E-2</v>
      </c>
      <c r="F13" s="52">
        <f t="shared" si="5"/>
        <v>0.3389903935468061</v>
      </c>
      <c r="H13" s="19">
        <v>32670.212999999967</v>
      </c>
      <c r="I13" s="140">
        <v>34692.055999999982</v>
      </c>
      <c r="J13" s="214">
        <f t="shared" si="0"/>
        <v>4.8436641242537708E-2</v>
      </c>
      <c r="K13" s="215">
        <f t="shared" si="6"/>
        <v>5.0883239621807103E-2</v>
      </c>
      <c r="L13" s="52">
        <f t="shared" si="7"/>
        <v>6.1886434594106178E-2</v>
      </c>
      <c r="N13" s="40">
        <f t="shared" si="1"/>
        <v>3.5348065817734309</v>
      </c>
      <c r="O13" s="143">
        <f t="shared" si="2"/>
        <v>2.803278631563952</v>
      </c>
      <c r="P13" s="52">
        <f t="shared" si="8"/>
        <v>-0.20694992308248661</v>
      </c>
      <c r="Q13" s="2"/>
    </row>
    <row r="14" spans="1:17" ht="20.100000000000001" customHeight="1" x14ac:dyDescent="0.25">
      <c r="A14" s="8" t="s">
        <v>170</v>
      </c>
      <c r="B14" s="19">
        <v>232480.17000000022</v>
      </c>
      <c r="C14" s="140">
        <v>275802.75000000012</v>
      </c>
      <c r="D14" s="214">
        <f t="shared" si="3"/>
        <v>9.6925090847090029E-2</v>
      </c>
      <c r="E14" s="215">
        <f t="shared" si="4"/>
        <v>0.11443838908105011</v>
      </c>
      <c r="F14" s="52">
        <f t="shared" si="5"/>
        <v>0.18634957123439758</v>
      </c>
      <c r="H14" s="19">
        <v>30743.569000000007</v>
      </c>
      <c r="I14" s="140">
        <v>33538.597000000031</v>
      </c>
      <c r="J14" s="214">
        <f t="shared" si="0"/>
        <v>4.5580211618706179E-2</v>
      </c>
      <c r="K14" s="215">
        <f t="shared" si="6"/>
        <v>4.9191447970977083E-2</v>
      </c>
      <c r="L14" s="52">
        <f t="shared" si="7"/>
        <v>9.0914233152306526E-2</v>
      </c>
      <c r="N14" s="40">
        <f t="shared" si="1"/>
        <v>1.3224168323689707</v>
      </c>
      <c r="O14" s="143">
        <f t="shared" si="2"/>
        <v>1.2160356269108998</v>
      </c>
      <c r="P14" s="52">
        <f t="shared" si="8"/>
        <v>-8.0444533715969185E-2</v>
      </c>
      <c r="Q14" s="2"/>
    </row>
    <row r="15" spans="1:17" ht="20.100000000000001" customHeight="1" x14ac:dyDescent="0.25">
      <c r="A15" s="8" t="s">
        <v>171</v>
      </c>
      <c r="B15" s="19">
        <v>101602.16999999987</v>
      </c>
      <c r="C15" s="140">
        <v>80270.000000000044</v>
      </c>
      <c r="D15" s="214">
        <f t="shared" si="3"/>
        <v>4.2359740004971017E-2</v>
      </c>
      <c r="E15" s="215">
        <f t="shared" si="4"/>
        <v>3.3306301302419551E-2</v>
      </c>
      <c r="F15" s="52">
        <f t="shared" si="5"/>
        <v>-0.20995781881430142</v>
      </c>
      <c r="H15" s="19">
        <v>35073.15100000002</v>
      </c>
      <c r="I15" s="140">
        <v>29457.42600000001</v>
      </c>
      <c r="J15" s="214">
        <f t="shared" si="0"/>
        <v>5.19992211937019E-2</v>
      </c>
      <c r="K15" s="215">
        <f t="shared" si="6"/>
        <v>4.3205547281477123E-2</v>
      </c>
      <c r="L15" s="52">
        <f t="shared" si="7"/>
        <v>-0.16011464153876584</v>
      </c>
      <c r="N15" s="40">
        <f t="shared" si="1"/>
        <v>3.4520080624262324</v>
      </c>
      <c r="O15" s="143">
        <f t="shared" si="2"/>
        <v>3.6697926996387187</v>
      </c>
      <c r="P15" s="52">
        <f t="shared" si="8"/>
        <v>6.3089260880641485E-2</v>
      </c>
      <c r="Q15" s="2"/>
    </row>
    <row r="16" spans="1:17" ht="20.100000000000001" customHeight="1" x14ac:dyDescent="0.25">
      <c r="A16" s="8" t="s">
        <v>172</v>
      </c>
      <c r="B16" s="19">
        <v>99191.570000000022</v>
      </c>
      <c r="C16" s="140">
        <v>112333.89</v>
      </c>
      <c r="D16" s="214">
        <f t="shared" si="3"/>
        <v>4.1354718269155953E-2</v>
      </c>
      <c r="E16" s="215">
        <f t="shared" si="4"/>
        <v>4.6610519332413759E-2</v>
      </c>
      <c r="F16" s="52">
        <f t="shared" si="5"/>
        <v>0.13249432386240056</v>
      </c>
      <c r="H16" s="19">
        <v>22542.505999999998</v>
      </c>
      <c r="I16" s="140">
        <v>25851.772999999997</v>
      </c>
      <c r="J16" s="214">
        <f t="shared" si="0"/>
        <v>3.3421369974837772E-2</v>
      </c>
      <c r="K16" s="215">
        <f t="shared" si="6"/>
        <v>3.7917094340201796E-2</v>
      </c>
      <c r="L16" s="52">
        <f t="shared" si="7"/>
        <v>0.14680120302507627</v>
      </c>
      <c r="N16" s="40">
        <f t="shared" si="1"/>
        <v>2.2726231674727995</v>
      </c>
      <c r="O16" s="143">
        <f t="shared" si="2"/>
        <v>2.3013333732144412</v>
      </c>
      <c r="P16" s="52">
        <f t="shared" si="8"/>
        <v>1.2633069200631284E-2</v>
      </c>
      <c r="Q16" s="2"/>
    </row>
    <row r="17" spans="1:17" ht="20.100000000000001" customHeight="1" x14ac:dyDescent="0.25">
      <c r="A17" s="8" t="s">
        <v>173</v>
      </c>
      <c r="B17" s="19">
        <v>73596.75999999998</v>
      </c>
      <c r="C17" s="140">
        <v>72173.510000000009</v>
      </c>
      <c r="D17" s="214">
        <f t="shared" si="3"/>
        <v>3.0683789714415093E-2</v>
      </c>
      <c r="E17" s="215">
        <f t="shared" si="4"/>
        <v>2.9946837798843769E-2</v>
      </c>
      <c r="F17" s="52">
        <f t="shared" si="5"/>
        <v>-1.9338487183402791E-2</v>
      </c>
      <c r="H17" s="19">
        <v>24958.690999999995</v>
      </c>
      <c r="I17" s="140">
        <v>24881.658999999989</v>
      </c>
      <c r="J17" s="214">
        <f t="shared" si="0"/>
        <v>3.7003589840395458E-2</v>
      </c>
      <c r="K17" s="215">
        <f t="shared" si="6"/>
        <v>3.6494216920585319E-2</v>
      </c>
      <c r="L17" s="52">
        <f t="shared" si="7"/>
        <v>-3.0863798105440119E-3</v>
      </c>
      <c r="N17" s="40">
        <f t="shared" si="1"/>
        <v>3.3912757844231187</v>
      </c>
      <c r="O17" s="143">
        <f t="shared" si="2"/>
        <v>3.4474780289887503</v>
      </c>
      <c r="P17" s="52">
        <f t="shared" si="8"/>
        <v>1.6572596314278234E-2</v>
      </c>
      <c r="Q17" s="2"/>
    </row>
    <row r="18" spans="1:17" ht="20.100000000000001" customHeight="1" x14ac:dyDescent="0.25">
      <c r="A18" s="8" t="s">
        <v>174</v>
      </c>
      <c r="B18" s="19">
        <v>79322.999999999956</v>
      </c>
      <c r="C18" s="140">
        <v>73717.359999999942</v>
      </c>
      <c r="D18" s="214">
        <f t="shared" si="3"/>
        <v>3.3071160354294776E-2</v>
      </c>
      <c r="E18" s="215">
        <f t="shared" si="4"/>
        <v>3.0587424982919241E-2</v>
      </c>
      <c r="F18" s="52">
        <f t="shared" si="5"/>
        <v>-7.0668532455908331E-2</v>
      </c>
      <c r="H18" s="19">
        <v>19416.843000000004</v>
      </c>
      <c r="I18" s="140">
        <v>18232.446000000011</v>
      </c>
      <c r="J18" s="214">
        <f t="shared" si="0"/>
        <v>2.8787282729184557E-2</v>
      </c>
      <c r="K18" s="215">
        <f t="shared" si="6"/>
        <v>2.6741739339682245E-2</v>
      </c>
      <c r="L18" s="52">
        <f t="shared" si="7"/>
        <v>-6.0998433164443533E-2</v>
      </c>
      <c r="N18" s="40">
        <f t="shared" si="1"/>
        <v>2.4478200521916742</v>
      </c>
      <c r="O18" s="143">
        <f t="shared" si="2"/>
        <v>2.4732906875666769</v>
      </c>
      <c r="P18" s="52">
        <f t="shared" si="8"/>
        <v>1.0405436197075593E-2</v>
      </c>
      <c r="Q18" s="2"/>
    </row>
    <row r="19" spans="1:17" ht="20.100000000000001" customHeight="1" x14ac:dyDescent="0.25">
      <c r="A19" s="8" t="s">
        <v>175</v>
      </c>
      <c r="B19" s="19">
        <v>84019.009999999951</v>
      </c>
      <c r="C19" s="140">
        <v>76752.989999999991</v>
      </c>
      <c r="D19" s="214">
        <f t="shared" si="3"/>
        <v>3.5029009902791078E-2</v>
      </c>
      <c r="E19" s="215">
        <f t="shared" si="4"/>
        <v>3.1846994030168094E-2</v>
      </c>
      <c r="F19" s="52">
        <f t="shared" si="5"/>
        <v>-8.6480666696738803E-2</v>
      </c>
      <c r="H19" s="19">
        <v>15714.836999999994</v>
      </c>
      <c r="I19" s="140">
        <v>15843.535999999991</v>
      </c>
      <c r="J19" s="214">
        <f t="shared" si="0"/>
        <v>2.3298713171963647E-2</v>
      </c>
      <c r="K19" s="215">
        <f t="shared" si="6"/>
        <v>2.3237897423684754E-2</v>
      </c>
      <c r="L19" s="52">
        <f t="shared" si="7"/>
        <v>8.1896490558570189E-3</v>
      </c>
      <c r="N19" s="40">
        <f t="shared" si="1"/>
        <v>1.8703906413560458</v>
      </c>
      <c r="O19" s="143">
        <f t="shared" si="2"/>
        <v>2.0642239474970281</v>
      </c>
      <c r="P19" s="52">
        <f t="shared" si="8"/>
        <v>0.10363252566343671</v>
      </c>
      <c r="Q19" s="2"/>
    </row>
    <row r="20" spans="1:17" ht="20.100000000000001" customHeight="1" x14ac:dyDescent="0.25">
      <c r="A20" s="8" t="s">
        <v>176</v>
      </c>
      <c r="B20" s="19">
        <v>30041.480000000003</v>
      </c>
      <c r="C20" s="140">
        <v>32298.470000000016</v>
      </c>
      <c r="D20" s="214">
        <f t="shared" si="3"/>
        <v>1.252482385134627E-2</v>
      </c>
      <c r="E20" s="215">
        <f t="shared" si="4"/>
        <v>1.340155193007548E-2</v>
      </c>
      <c r="F20" s="52">
        <f t="shared" si="5"/>
        <v>7.5129121468050591E-2</v>
      </c>
      <c r="H20" s="19">
        <v>14461.536999999991</v>
      </c>
      <c r="I20" s="140">
        <v>14024.030000000008</v>
      </c>
      <c r="J20" s="214">
        <f t="shared" si="0"/>
        <v>2.1440578899338224E-2</v>
      </c>
      <c r="K20" s="215">
        <f t="shared" si="6"/>
        <v>2.0569206937559776E-2</v>
      </c>
      <c r="L20" s="52">
        <f t="shared" si="7"/>
        <v>-3.0253146674519001E-2</v>
      </c>
      <c r="N20" s="40">
        <f t="shared" si="1"/>
        <v>4.8138563745860692</v>
      </c>
      <c r="O20" s="143">
        <f t="shared" si="2"/>
        <v>4.3420106277480022</v>
      </c>
      <c r="P20" s="52">
        <f t="shared" si="8"/>
        <v>-9.8018243612147601E-2</v>
      </c>
      <c r="Q20" s="2"/>
    </row>
    <row r="21" spans="1:17" ht="20.100000000000001" customHeight="1" x14ac:dyDescent="0.25">
      <c r="A21" s="8" t="s">
        <v>177</v>
      </c>
      <c r="B21" s="19">
        <v>31155.330000000005</v>
      </c>
      <c r="C21" s="140">
        <v>31409.279999999984</v>
      </c>
      <c r="D21" s="214">
        <f t="shared" si="3"/>
        <v>1.2989207598312867E-2</v>
      </c>
      <c r="E21" s="215">
        <f t="shared" si="4"/>
        <v>1.3032601761206668E-2</v>
      </c>
      <c r="F21" s="52">
        <f t="shared" si="5"/>
        <v>8.1510932479283271E-3</v>
      </c>
      <c r="H21" s="19">
        <v>9229.896999999999</v>
      </c>
      <c r="I21" s="140">
        <v>9659.8330000000024</v>
      </c>
      <c r="J21" s="214">
        <f t="shared" si="0"/>
        <v>1.3684184112744397E-2</v>
      </c>
      <c r="K21" s="215">
        <f t="shared" si="6"/>
        <v>1.4168188741700409E-2</v>
      </c>
      <c r="L21" s="52">
        <f t="shared" si="7"/>
        <v>4.658080149756854E-2</v>
      </c>
      <c r="N21" s="40">
        <f t="shared" si="1"/>
        <v>2.9625418828816761</v>
      </c>
      <c r="O21" s="143">
        <f t="shared" si="2"/>
        <v>3.0754710072946616</v>
      </c>
      <c r="P21" s="52">
        <f t="shared" si="8"/>
        <v>3.811899675259238E-2</v>
      </c>
      <c r="Q21" s="2"/>
    </row>
    <row r="22" spans="1:17" ht="20.100000000000001" customHeight="1" x14ac:dyDescent="0.25">
      <c r="A22" s="8" t="s">
        <v>178</v>
      </c>
      <c r="B22" s="19">
        <v>3456.0900000000006</v>
      </c>
      <c r="C22" s="140">
        <v>3850.9800000000009</v>
      </c>
      <c r="D22" s="214">
        <f t="shared" si="3"/>
        <v>1.440904990845968E-3</v>
      </c>
      <c r="E22" s="215">
        <f t="shared" si="4"/>
        <v>1.5978809043178223E-3</v>
      </c>
      <c r="F22" s="52">
        <f t="shared" si="5"/>
        <v>0.11425917727836957</v>
      </c>
      <c r="H22" s="19">
        <v>8017.9119999999966</v>
      </c>
      <c r="I22" s="140">
        <v>9552.3419999999969</v>
      </c>
      <c r="J22" s="214">
        <f t="shared" si="0"/>
        <v>1.1887303185266599E-2</v>
      </c>
      <c r="K22" s="215">
        <f t="shared" si="6"/>
        <v>1.4010530449260551E-2</v>
      </c>
      <c r="L22" s="52">
        <f t="shared" si="7"/>
        <v>0.19137526079108888</v>
      </c>
      <c r="N22" s="40">
        <f t="shared" si="1"/>
        <v>23.199372701521067</v>
      </c>
      <c r="O22" s="143">
        <f t="shared" si="2"/>
        <v>24.804963931259042</v>
      </c>
      <c r="P22" s="52">
        <f t="shared" si="8"/>
        <v>6.9208389829984687E-2</v>
      </c>
      <c r="Q22" s="2"/>
    </row>
    <row r="23" spans="1:17" ht="20.100000000000001" customHeight="1" x14ac:dyDescent="0.25">
      <c r="A23" s="8" t="s">
        <v>179</v>
      </c>
      <c r="B23" s="19">
        <v>23831.72</v>
      </c>
      <c r="C23" s="140">
        <v>43864.079999999994</v>
      </c>
      <c r="D23" s="214">
        <f t="shared" si="3"/>
        <v>9.9358651795652519E-3</v>
      </c>
      <c r="E23" s="215">
        <f t="shared" si="4"/>
        <v>1.8200451785641388E-2</v>
      </c>
      <c r="F23" s="52">
        <f t="shared" si="5"/>
        <v>0.8405755018941139</v>
      </c>
      <c r="H23" s="19">
        <v>5226.780999999999</v>
      </c>
      <c r="I23" s="140">
        <v>9125.8319999999967</v>
      </c>
      <c r="J23" s="214">
        <f t="shared" si="0"/>
        <v>7.7491908654012355E-3</v>
      </c>
      <c r="K23" s="215">
        <f t="shared" si="6"/>
        <v>1.3384963301234013E-2</v>
      </c>
      <c r="L23" s="52">
        <f t="shared" si="7"/>
        <v>0.74597558229434113</v>
      </c>
      <c r="N23" s="40">
        <f t="shared" si="1"/>
        <v>2.1932034280362469</v>
      </c>
      <c r="O23" s="143">
        <f t="shared" si="2"/>
        <v>2.08047951763721</v>
      </c>
      <c r="P23" s="52">
        <f t="shared" si="8"/>
        <v>-5.1396924224201043E-2</v>
      </c>
      <c r="Q23" s="2"/>
    </row>
    <row r="24" spans="1:17" ht="20.100000000000001" customHeight="1" x14ac:dyDescent="0.25">
      <c r="A24" s="8" t="s">
        <v>180</v>
      </c>
      <c r="B24" s="19">
        <v>32196.33</v>
      </c>
      <c r="C24" s="140">
        <v>35642.73000000001</v>
      </c>
      <c r="D24" s="214">
        <f t="shared" si="3"/>
        <v>1.3423218893004454E-2</v>
      </c>
      <c r="E24" s="215">
        <f t="shared" si="4"/>
        <v>1.478918032416579E-2</v>
      </c>
      <c r="F24" s="52">
        <f t="shared" si="5"/>
        <v>0.10704325617236525</v>
      </c>
      <c r="H24" s="19">
        <v>7524.6550000000025</v>
      </c>
      <c r="I24" s="140">
        <v>8285.7380000000048</v>
      </c>
      <c r="J24" s="214">
        <f t="shared" si="0"/>
        <v>1.1156003626571643E-2</v>
      </c>
      <c r="K24" s="215">
        <f t="shared" si="6"/>
        <v>1.215278771882281E-2</v>
      </c>
      <c r="L24" s="52">
        <f t="shared" si="7"/>
        <v>0.10114523523005402</v>
      </c>
      <c r="N24" s="40">
        <f t="shared" si="1"/>
        <v>2.3371157520127301</v>
      </c>
      <c r="O24" s="143">
        <f t="shared" si="2"/>
        <v>2.324664244293297</v>
      </c>
      <c r="P24" s="52">
        <f t="shared" si="8"/>
        <v>-5.3277240156846669E-3</v>
      </c>
      <c r="Q24" s="2"/>
    </row>
    <row r="25" spans="1:17" ht="20.100000000000001" customHeight="1" x14ac:dyDescent="0.25">
      <c r="A25" s="8" t="s">
        <v>181</v>
      </c>
      <c r="B25" s="19">
        <v>33617.670000000013</v>
      </c>
      <c r="C25" s="140">
        <v>31783.11</v>
      </c>
      <c r="D25" s="214">
        <f t="shared" si="3"/>
        <v>1.4015800654384807E-2</v>
      </c>
      <c r="E25" s="215">
        <f t="shared" si="4"/>
        <v>1.3187714438618952E-2</v>
      </c>
      <c r="F25" s="52">
        <f t="shared" si="5"/>
        <v>-5.4571301342419373E-2</v>
      </c>
      <c r="H25" s="19">
        <v>8151.1069999999954</v>
      </c>
      <c r="I25" s="140">
        <v>8038.2740000000031</v>
      </c>
      <c r="J25" s="214">
        <f t="shared" si="0"/>
        <v>1.2084777209396767E-2</v>
      </c>
      <c r="K25" s="215">
        <f t="shared" si="6"/>
        <v>1.1789829409007706E-2</v>
      </c>
      <c r="L25" s="52">
        <f t="shared" si="7"/>
        <v>-1.3842659653466998E-2</v>
      </c>
      <c r="N25" s="40">
        <f t="shared" si="1"/>
        <v>2.4246495964770882</v>
      </c>
      <c r="O25" s="143">
        <f t="shared" si="2"/>
        <v>2.5291024069073176</v>
      </c>
      <c r="P25" s="52">
        <f t="shared" si="8"/>
        <v>4.3079548724069161E-2</v>
      </c>
      <c r="Q25" s="2"/>
    </row>
    <row r="26" spans="1:17" ht="20.100000000000001" customHeight="1" x14ac:dyDescent="0.25">
      <c r="A26" s="8" t="s">
        <v>182</v>
      </c>
      <c r="B26" s="19">
        <v>16005.040000000008</v>
      </c>
      <c r="C26" s="140">
        <v>14897.189999999999</v>
      </c>
      <c r="D26" s="214">
        <f t="shared" si="3"/>
        <v>6.6727839884636571E-3</v>
      </c>
      <c r="E26" s="215">
        <f t="shared" si="4"/>
        <v>6.1812669577599498E-3</v>
      </c>
      <c r="F26" s="52">
        <f t="shared" si="5"/>
        <v>-6.9218821071363082E-2</v>
      </c>
      <c r="H26" s="19">
        <v>6852.041000000002</v>
      </c>
      <c r="I26" s="140">
        <v>6393.491</v>
      </c>
      <c r="J26" s="214">
        <f t="shared" si="0"/>
        <v>1.0158790568526742E-2</v>
      </c>
      <c r="K26" s="215">
        <f t="shared" si="6"/>
        <v>9.377407167014469E-3</v>
      </c>
      <c r="L26" s="52">
        <f t="shared" si="7"/>
        <v>-6.6921666113790315E-2</v>
      </c>
      <c r="N26" s="40">
        <f t="shared" si="1"/>
        <v>4.2811770542279168</v>
      </c>
      <c r="O26" s="143">
        <f t="shared" si="2"/>
        <v>4.2917429394402573</v>
      </c>
      <c r="P26" s="52">
        <f t="shared" si="8"/>
        <v>2.4679860418073659E-3</v>
      </c>
      <c r="Q26" s="2"/>
    </row>
    <row r="27" spans="1:17" ht="20.100000000000001" customHeight="1" x14ac:dyDescent="0.25">
      <c r="A27" s="8" t="s">
        <v>183</v>
      </c>
      <c r="B27" s="19">
        <v>19742.43</v>
      </c>
      <c r="C27" s="140">
        <v>14546.090000000002</v>
      </c>
      <c r="D27" s="214">
        <f t="shared" si="3"/>
        <v>8.2309679199404993E-3</v>
      </c>
      <c r="E27" s="215">
        <f t="shared" si="4"/>
        <v>6.0355856024929839E-3</v>
      </c>
      <c r="F27" s="52">
        <f t="shared" si="5"/>
        <v>-0.26320670758361553</v>
      </c>
      <c r="H27" s="19">
        <v>5795.3170000000018</v>
      </c>
      <c r="I27" s="140">
        <v>5724.0179999999982</v>
      </c>
      <c r="J27" s="214">
        <f t="shared" si="0"/>
        <v>8.5920985705168276E-3</v>
      </c>
      <c r="K27" s="215">
        <f t="shared" si="6"/>
        <v>8.39548337791041E-3</v>
      </c>
      <c r="L27" s="52">
        <f t="shared" si="7"/>
        <v>-1.2302864537005239E-2</v>
      </c>
      <c r="N27" s="40">
        <f t="shared" si="1"/>
        <v>2.9354628584221909</v>
      </c>
      <c r="O27" s="143">
        <f t="shared" si="2"/>
        <v>3.9350904607354948</v>
      </c>
      <c r="P27" s="52">
        <f t="shared" si="8"/>
        <v>0.34053491749870174</v>
      </c>
      <c r="Q27" s="2"/>
    </row>
    <row r="28" spans="1:17" ht="20.100000000000001" customHeight="1" x14ac:dyDescent="0.25">
      <c r="A28" s="8" t="s">
        <v>184</v>
      </c>
      <c r="B28" s="19">
        <v>82117.479999999967</v>
      </c>
      <c r="C28" s="140">
        <v>73252.009999999966</v>
      </c>
      <c r="D28" s="214">
        <f t="shared" si="3"/>
        <v>3.4236228445351222E-2</v>
      </c>
      <c r="E28" s="215">
        <f t="shared" si="4"/>
        <v>3.0394338059895942E-2</v>
      </c>
      <c r="F28" s="52">
        <f t="shared" si="5"/>
        <v>-0.10796081418962204</v>
      </c>
      <c r="H28" s="19">
        <v>5927.875</v>
      </c>
      <c r="I28" s="140">
        <v>5600.3210000000008</v>
      </c>
      <c r="J28" s="214">
        <f t="shared" si="0"/>
        <v>8.7886281826692874E-3</v>
      </c>
      <c r="K28" s="215">
        <f t="shared" si="6"/>
        <v>8.2140555579075097E-3</v>
      </c>
      <c r="L28" s="52">
        <f t="shared" si="7"/>
        <v>-5.5256563270986513E-2</v>
      </c>
      <c r="N28" s="40">
        <f t="shared" si="1"/>
        <v>0.72187736399119917</v>
      </c>
      <c r="O28" s="143">
        <f t="shared" si="2"/>
        <v>0.76452796312346971</v>
      </c>
      <c r="P28" s="52">
        <f t="shared" si="8"/>
        <v>5.9082887564805973E-2</v>
      </c>
      <c r="Q28" s="2"/>
    </row>
    <row r="29" spans="1:17" ht="20.100000000000001" customHeight="1" x14ac:dyDescent="0.25">
      <c r="A29" s="8" t="s">
        <v>185</v>
      </c>
      <c r="B29" s="19">
        <v>19720.789999999997</v>
      </c>
      <c r="C29" s="140">
        <v>13939.309999999996</v>
      </c>
      <c r="D29" s="214">
        <f t="shared" si="3"/>
        <v>8.2219458215570928E-3</v>
      </c>
      <c r="E29" s="215">
        <f t="shared" si="4"/>
        <v>5.783815358263728E-3</v>
      </c>
      <c r="F29" s="52">
        <f t="shared" si="5"/>
        <v>-0.29316675447586038</v>
      </c>
      <c r="H29" s="19">
        <v>6894.0319999999965</v>
      </c>
      <c r="I29" s="140">
        <v>5113.4859999999962</v>
      </c>
      <c r="J29" s="214">
        <f t="shared" si="0"/>
        <v>1.0221046146793561E-2</v>
      </c>
      <c r="K29" s="215">
        <f t="shared" si="6"/>
        <v>7.5000090349432117E-3</v>
      </c>
      <c r="L29" s="52">
        <f t="shared" si="7"/>
        <v>-0.25827353281795051</v>
      </c>
      <c r="N29" s="40">
        <f t="shared" si="1"/>
        <v>3.4958193865458727</v>
      </c>
      <c r="O29" s="143">
        <f t="shared" si="2"/>
        <v>3.6683924814068973</v>
      </c>
      <c r="P29" s="52">
        <f t="shared" si="8"/>
        <v>4.9365563771742685E-2</v>
      </c>
      <c r="Q29" s="2"/>
    </row>
    <row r="30" spans="1:17" ht="20.100000000000001" customHeight="1" x14ac:dyDescent="0.25">
      <c r="A30" s="8" t="s">
        <v>186</v>
      </c>
      <c r="B30" s="19">
        <v>11899.81000000001</v>
      </c>
      <c r="C30" s="140">
        <v>13871.610000000002</v>
      </c>
      <c r="D30" s="214">
        <f t="shared" si="3"/>
        <v>4.9612410611757137E-3</v>
      </c>
      <c r="E30" s="215">
        <f t="shared" si="4"/>
        <v>5.7557247067354664E-3</v>
      </c>
      <c r="F30" s="52">
        <f t="shared" si="5"/>
        <v>0.16570012462383771</v>
      </c>
      <c r="H30" s="19">
        <v>3857.5350000000008</v>
      </c>
      <c r="I30" s="140">
        <v>4748.2179999999998</v>
      </c>
      <c r="J30" s="214">
        <f t="shared" si="0"/>
        <v>5.7191558217123632E-3</v>
      </c>
      <c r="K30" s="215">
        <f t="shared" si="6"/>
        <v>6.9642662363561788E-3</v>
      </c>
      <c r="L30" s="52">
        <f t="shared" si="7"/>
        <v>0.23089434055685792</v>
      </c>
      <c r="N30" s="40">
        <f t="shared" si="1"/>
        <v>3.2416778083011391</v>
      </c>
      <c r="O30" s="143">
        <f t="shared" si="2"/>
        <v>3.4229754152546095</v>
      </c>
      <c r="P30" s="52">
        <f t="shared" si="8"/>
        <v>5.592709012882522E-2</v>
      </c>
      <c r="Q30" s="2"/>
    </row>
    <row r="31" spans="1:17" ht="20.100000000000001" customHeight="1" x14ac:dyDescent="0.25">
      <c r="A31" s="8" t="s">
        <v>187</v>
      </c>
      <c r="B31" s="19">
        <v>15088.090000000009</v>
      </c>
      <c r="C31" s="140">
        <v>14540.240000000003</v>
      </c>
      <c r="D31" s="214">
        <f t="shared" si="3"/>
        <v>6.2904913307619747E-3</v>
      </c>
      <c r="E31" s="215">
        <f t="shared" si="4"/>
        <v>6.0331582714525066E-3</v>
      </c>
      <c r="F31" s="52">
        <f t="shared" si="5"/>
        <v>-3.6310096241472939E-2</v>
      </c>
      <c r="H31" s="19">
        <v>4078.9169999999981</v>
      </c>
      <c r="I31" s="140">
        <v>3632.5129999999999</v>
      </c>
      <c r="J31" s="214">
        <f t="shared" si="0"/>
        <v>6.0473753075037584E-3</v>
      </c>
      <c r="K31" s="215">
        <f t="shared" si="6"/>
        <v>5.3278488138128648E-3</v>
      </c>
      <c r="L31" s="52">
        <f t="shared" si="7"/>
        <v>-0.10944179545697998</v>
      </c>
      <c r="N31" s="40">
        <f t="shared" si="1"/>
        <v>2.7034018222319696</v>
      </c>
      <c r="O31" s="143">
        <f t="shared" si="2"/>
        <v>2.4982483095189618</v>
      </c>
      <c r="P31" s="52">
        <f t="shared" si="8"/>
        <v>-7.588716964895359E-2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233234.30000000028</v>
      </c>
      <c r="C32" s="140">
        <f>C33-SUM(C7:C31)</f>
        <v>215263.98999999929</v>
      </c>
      <c r="D32" s="214">
        <f t="shared" si="3"/>
        <v>9.723950096972768E-2</v>
      </c>
      <c r="E32" s="215">
        <f t="shared" si="4"/>
        <v>8.9319139286171689E-2</v>
      </c>
      <c r="F32" s="52">
        <f t="shared" si="5"/>
        <v>-7.7048315792321131E-2</v>
      </c>
      <c r="H32" s="19">
        <f>H33-SUM(H7:H31)</f>
        <v>60040.574000000488</v>
      </c>
      <c r="I32" s="140">
        <f>I33-SUM(I7:I31)</f>
        <v>56955.418000000063</v>
      </c>
      <c r="J32" s="214">
        <f t="shared" si="0"/>
        <v>8.9015757039418872E-2</v>
      </c>
      <c r="K32" s="215">
        <f t="shared" si="6"/>
        <v>8.3537170061474306E-2</v>
      </c>
      <c r="L32" s="52">
        <f t="shared" si="7"/>
        <v>-5.1384518742282503E-2</v>
      </c>
      <c r="N32" s="40">
        <f t="shared" si="1"/>
        <v>2.5742600466569634</v>
      </c>
      <c r="O32" s="143">
        <f t="shared" si="2"/>
        <v>2.645840486372117</v>
      </c>
      <c r="P32" s="52">
        <f t="shared" si="8"/>
        <v>2.7806219425310513E-2</v>
      </c>
      <c r="Q32" s="2"/>
    </row>
    <row r="33" spans="1:17" ht="26.25" customHeight="1" thickBot="1" x14ac:dyDescent="0.3">
      <c r="A33" s="35" t="s">
        <v>18</v>
      </c>
      <c r="B33" s="36">
        <v>2398555.0900000003</v>
      </c>
      <c r="C33" s="148">
        <v>2410054.46</v>
      </c>
      <c r="D33" s="251">
        <f>SUM(D7:D32)</f>
        <v>0.99999999999999978</v>
      </c>
      <c r="E33" s="252">
        <f>SUM(E7:E32)</f>
        <v>0.99999999999999978</v>
      </c>
      <c r="F33" s="57">
        <f t="shared" si="5"/>
        <v>4.7942905493155233E-3</v>
      </c>
      <c r="G33" s="56"/>
      <c r="H33" s="36">
        <v>674493.77500000037</v>
      </c>
      <c r="I33" s="148">
        <v>681797.31200000003</v>
      </c>
      <c r="J33" s="251">
        <f>SUM(J7:J32)</f>
        <v>0.99999999999999989</v>
      </c>
      <c r="K33" s="252">
        <f>SUM(K7:K32)</f>
        <v>1</v>
      </c>
      <c r="L33" s="57">
        <f t="shared" si="7"/>
        <v>1.0828175545429841E-2</v>
      </c>
      <c r="M33" s="56"/>
      <c r="N33" s="37">
        <f t="shared" si="1"/>
        <v>2.8120837324607804</v>
      </c>
      <c r="O33" s="150">
        <f t="shared" si="2"/>
        <v>2.8289705619349363</v>
      </c>
      <c r="P33" s="57">
        <f t="shared" si="8"/>
        <v>6.0050948267385924E-3</v>
      </c>
      <c r="Q33" s="2"/>
    </row>
    <row r="35" spans="1:17" ht="15.75" thickBot="1" x14ac:dyDescent="0.3">
      <c r="L35" s="10"/>
    </row>
    <row r="36" spans="1:17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46"/>
      <c r="L36" s="130" t="s">
        <v>0</v>
      </c>
      <c r="N36" s="345" t="s">
        <v>22</v>
      </c>
      <c r="O36" s="346"/>
      <c r="P36" s="130" t="s">
        <v>0</v>
      </c>
    </row>
    <row r="37" spans="1:17" x14ac:dyDescent="0.25">
      <c r="A37" s="360"/>
      <c r="B37" s="354" t="str">
        <f>B5</f>
        <v>jan-set</v>
      </c>
      <c r="C37" s="348"/>
      <c r="D37" s="354" t="str">
        <f>B37</f>
        <v>jan-set</v>
      </c>
      <c r="E37" s="348"/>
      <c r="F37" s="131" t="str">
        <f>F5</f>
        <v>2023 / 2022</v>
      </c>
      <c r="H37" s="343" t="str">
        <f>B37</f>
        <v>jan-set</v>
      </c>
      <c r="I37" s="348"/>
      <c r="J37" s="354" t="str">
        <f>H37</f>
        <v>jan-set</v>
      </c>
      <c r="K37" s="348"/>
      <c r="L37" s="131" t="str">
        <f>F37</f>
        <v>2023 / 2022</v>
      </c>
      <c r="N37" s="343" t="str">
        <f>B37</f>
        <v>jan-set</v>
      </c>
      <c r="O37" s="344"/>
      <c r="P37" s="131" t="str">
        <f>L37</f>
        <v>2023 / 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164</v>
      </c>
      <c r="B39" s="19">
        <v>291413.40000000002</v>
      </c>
      <c r="C39" s="147">
        <v>258433.16000000018</v>
      </c>
      <c r="D39" s="247">
        <f>B39/$B$62</f>
        <v>0.26913823830025646</v>
      </c>
      <c r="E39" s="246">
        <f>C39/$C$62</f>
        <v>0.24627089925086668</v>
      </c>
      <c r="F39" s="52">
        <f>(C39-B39)/B39</f>
        <v>-0.11317338186919285</v>
      </c>
      <c r="H39" s="39">
        <v>79361.313000000038</v>
      </c>
      <c r="I39" s="147">
        <v>75292.269999999917</v>
      </c>
      <c r="J39" s="250">
        <f>H39/$H$62</f>
        <v>0.26632257996187242</v>
      </c>
      <c r="K39" s="246">
        <f>I39/$I$62</f>
        <v>0.25938171285833528</v>
      </c>
      <c r="L39" s="52">
        <f>(I39-H39)/H39</f>
        <v>-5.1272374992083605E-2</v>
      </c>
      <c r="N39" s="40">
        <f t="shared" ref="N39:N62" si="9">(H39/B39)*10</f>
        <v>2.723324081871322</v>
      </c>
      <c r="O39" s="149">
        <f t="shared" ref="O39:O62" si="10">(I39/C39)*10</f>
        <v>2.9134136656456882</v>
      </c>
      <c r="P39" s="52">
        <f>(O39-N39)/N39</f>
        <v>6.9800573879457928E-2</v>
      </c>
    </row>
    <row r="40" spans="1:17" ht="20.100000000000001" customHeight="1" x14ac:dyDescent="0.25">
      <c r="A40" s="38" t="s">
        <v>168</v>
      </c>
      <c r="B40" s="19">
        <v>158483.25999999989</v>
      </c>
      <c r="C40" s="140">
        <v>151776.10000000003</v>
      </c>
      <c r="D40" s="247">
        <f t="shared" ref="D40:D61" si="11">B40/$B$62</f>
        <v>0.14636905988702467</v>
      </c>
      <c r="E40" s="215">
        <f t="shared" ref="E40:E61" si="12">C40/$C$62</f>
        <v>0.14463328402512063</v>
      </c>
      <c r="F40" s="52">
        <f t="shared" ref="F40:F62" si="13">(C40-B40)/B40</f>
        <v>-4.2320936608698373E-2</v>
      </c>
      <c r="H40" s="19">
        <v>37633.561999999998</v>
      </c>
      <c r="I40" s="140">
        <v>36547.749000000003</v>
      </c>
      <c r="J40" s="247">
        <f t="shared" ref="J40:J62" si="14">H40/$H$62</f>
        <v>0.12629160161444253</v>
      </c>
      <c r="K40" s="215">
        <f t="shared" ref="K40:K62" si="15">I40/$I$62</f>
        <v>0.12590691895378534</v>
      </c>
      <c r="L40" s="52">
        <f t="shared" ref="L40:L62" si="16">(I40-H40)/H40</f>
        <v>-2.8852251615193766E-2</v>
      </c>
      <c r="N40" s="40">
        <f t="shared" si="9"/>
        <v>2.3746080185377321</v>
      </c>
      <c r="O40" s="143">
        <f t="shared" si="10"/>
        <v>2.4080042246440643</v>
      </c>
      <c r="P40" s="52">
        <f t="shared" ref="P40:P62" si="17">(O40-N40)/N40</f>
        <v>1.406388163672477E-2</v>
      </c>
    </row>
    <row r="41" spans="1:17" ht="20.100000000000001" customHeight="1" x14ac:dyDescent="0.25">
      <c r="A41" s="38" t="s">
        <v>169</v>
      </c>
      <c r="B41" s="19">
        <v>92424.329999999987</v>
      </c>
      <c r="C41" s="140">
        <v>123755.28999999992</v>
      </c>
      <c r="D41" s="247">
        <f t="shared" si="11"/>
        <v>8.5359566005823825E-2</v>
      </c>
      <c r="E41" s="215">
        <f t="shared" si="12"/>
        <v>0.11793117630629037</v>
      </c>
      <c r="F41" s="52">
        <f t="shared" si="13"/>
        <v>0.33899039354680677</v>
      </c>
      <c r="H41" s="19">
        <v>32670.212999999967</v>
      </c>
      <c r="I41" s="140">
        <v>34692.055999999982</v>
      </c>
      <c r="J41" s="247">
        <f t="shared" si="14"/>
        <v>0.1096354771003334</v>
      </c>
      <c r="K41" s="215">
        <f t="shared" si="15"/>
        <v>0.11951406044547858</v>
      </c>
      <c r="L41" s="52">
        <f t="shared" si="16"/>
        <v>6.1886434594106178E-2</v>
      </c>
      <c r="N41" s="40">
        <f t="shared" si="9"/>
        <v>3.5348065817734327</v>
      </c>
      <c r="O41" s="143">
        <f t="shared" si="10"/>
        <v>2.803278631563952</v>
      </c>
      <c r="P41" s="52">
        <f t="shared" si="17"/>
        <v>-0.206949923082487</v>
      </c>
    </row>
    <row r="42" spans="1:17" ht="20.100000000000001" customHeight="1" x14ac:dyDescent="0.25">
      <c r="A42" s="38" t="s">
        <v>171</v>
      </c>
      <c r="B42" s="19">
        <v>101602.16999999987</v>
      </c>
      <c r="C42" s="140">
        <v>80270.000000000044</v>
      </c>
      <c r="D42" s="247">
        <f t="shared" si="11"/>
        <v>9.3835866989243233E-2</v>
      </c>
      <c r="E42" s="215">
        <f t="shared" si="12"/>
        <v>7.6492370726988224E-2</v>
      </c>
      <c r="F42" s="52">
        <f t="shared" si="13"/>
        <v>-0.20995781881430142</v>
      </c>
      <c r="H42" s="19">
        <v>35073.151000000027</v>
      </c>
      <c r="I42" s="140">
        <v>29457.42600000001</v>
      </c>
      <c r="J42" s="247">
        <f t="shared" si="14"/>
        <v>0.11769931353973855</v>
      </c>
      <c r="K42" s="215">
        <f t="shared" si="15"/>
        <v>0.10148077103104571</v>
      </c>
      <c r="L42" s="52">
        <f t="shared" si="16"/>
        <v>-0.16011464153876601</v>
      </c>
      <c r="N42" s="40">
        <f t="shared" si="9"/>
        <v>3.4520080624262328</v>
      </c>
      <c r="O42" s="143">
        <f t="shared" si="10"/>
        <v>3.6697926996387187</v>
      </c>
      <c r="P42" s="52">
        <f t="shared" si="17"/>
        <v>6.3089260880641346E-2</v>
      </c>
    </row>
    <row r="43" spans="1:17" ht="20.100000000000001" customHeight="1" x14ac:dyDescent="0.25">
      <c r="A43" s="38" t="s">
        <v>172</v>
      </c>
      <c r="B43" s="19">
        <v>99191.570000000022</v>
      </c>
      <c r="C43" s="140">
        <v>112333.89</v>
      </c>
      <c r="D43" s="247">
        <f t="shared" si="11"/>
        <v>9.1609529294248565E-2</v>
      </c>
      <c r="E43" s="215">
        <f t="shared" si="12"/>
        <v>0.10704728490201458</v>
      </c>
      <c r="F43" s="52">
        <f t="shared" si="13"/>
        <v>0.13249432386240056</v>
      </c>
      <c r="H43" s="19">
        <v>22542.506000000001</v>
      </c>
      <c r="I43" s="140">
        <v>25851.772999999997</v>
      </c>
      <c r="J43" s="247">
        <f t="shared" si="14"/>
        <v>7.56486772935068E-2</v>
      </c>
      <c r="K43" s="215">
        <f t="shared" si="15"/>
        <v>8.9059303978547499E-2</v>
      </c>
      <c r="L43" s="52">
        <f t="shared" si="16"/>
        <v>0.1468012030250761</v>
      </c>
      <c r="N43" s="40">
        <f t="shared" si="9"/>
        <v>2.2726231674727999</v>
      </c>
      <c r="O43" s="143">
        <f t="shared" si="10"/>
        <v>2.3013333732144412</v>
      </c>
      <c r="P43" s="52">
        <f t="shared" si="17"/>
        <v>1.2633069200631087E-2</v>
      </c>
    </row>
    <row r="44" spans="1:17" ht="20.100000000000001" customHeight="1" x14ac:dyDescent="0.25">
      <c r="A44" s="38" t="s">
        <v>174</v>
      </c>
      <c r="B44" s="19">
        <v>79323.000000000015</v>
      </c>
      <c r="C44" s="140">
        <v>73717.359999999942</v>
      </c>
      <c r="D44" s="247">
        <f t="shared" si="11"/>
        <v>7.3259680154348583E-2</v>
      </c>
      <c r="E44" s="215">
        <f t="shared" si="12"/>
        <v>7.0248108012144581E-2</v>
      </c>
      <c r="F44" s="52">
        <f t="shared" si="13"/>
        <v>-7.0668532455909025E-2</v>
      </c>
      <c r="H44" s="19">
        <v>19416.843000000012</v>
      </c>
      <c r="I44" s="140">
        <v>18232.446000000011</v>
      </c>
      <c r="J44" s="247">
        <f t="shared" si="14"/>
        <v>6.5159503125592488E-2</v>
      </c>
      <c r="K44" s="215">
        <f t="shared" si="15"/>
        <v>6.2810738380940201E-2</v>
      </c>
      <c r="L44" s="52">
        <f t="shared" si="16"/>
        <v>-6.0998433164443887E-2</v>
      </c>
      <c r="N44" s="40">
        <f t="shared" si="9"/>
        <v>2.4478200521916729</v>
      </c>
      <c r="O44" s="143">
        <f t="shared" si="10"/>
        <v>2.4732906875666769</v>
      </c>
      <c r="P44" s="52">
        <f t="shared" si="17"/>
        <v>1.0405436197076142E-2</v>
      </c>
    </row>
    <row r="45" spans="1:17" ht="20.100000000000001" customHeight="1" x14ac:dyDescent="0.25">
      <c r="A45" s="38" t="s">
        <v>175</v>
      </c>
      <c r="B45" s="19">
        <v>84019.010000000024</v>
      </c>
      <c r="C45" s="140">
        <v>76752.989999999991</v>
      </c>
      <c r="D45" s="247">
        <f t="shared" si="11"/>
        <v>7.7596734862335218E-2</v>
      </c>
      <c r="E45" s="215">
        <f t="shared" si="12"/>
        <v>7.3140876610001446E-2</v>
      </c>
      <c r="F45" s="52">
        <f t="shared" si="13"/>
        <v>-8.6480666696739594E-2</v>
      </c>
      <c r="H45" s="19">
        <v>15714.836999999996</v>
      </c>
      <c r="I45" s="140">
        <v>15843.535999999991</v>
      </c>
      <c r="J45" s="247">
        <f t="shared" si="14"/>
        <v>5.2736223423121648E-2</v>
      </c>
      <c r="K45" s="215">
        <f t="shared" si="15"/>
        <v>5.4580948421567056E-2</v>
      </c>
      <c r="L45" s="52">
        <f t="shared" si="16"/>
        <v>8.1896490558569009E-3</v>
      </c>
      <c r="N45" s="40">
        <f t="shared" si="9"/>
        <v>1.8703906413560445</v>
      </c>
      <c r="O45" s="143">
        <f t="shared" si="10"/>
        <v>2.0642239474970281</v>
      </c>
      <c r="P45" s="52">
        <f t="shared" si="17"/>
        <v>0.10363252566343749</v>
      </c>
    </row>
    <row r="46" spans="1:17" ht="20.100000000000001" customHeight="1" x14ac:dyDescent="0.25">
      <c r="A46" s="38" t="s">
        <v>176</v>
      </c>
      <c r="B46" s="19">
        <v>30041.48</v>
      </c>
      <c r="C46" s="140">
        <v>32298.470000000016</v>
      </c>
      <c r="D46" s="247">
        <f t="shared" si="11"/>
        <v>2.7745158606750371E-2</v>
      </c>
      <c r="E46" s="215">
        <f t="shared" si="12"/>
        <v>3.0778454480559454E-2</v>
      </c>
      <c r="F46" s="52">
        <f t="shared" si="13"/>
        <v>7.5129121468050716E-2</v>
      </c>
      <c r="H46" s="19">
        <v>14461.536999999991</v>
      </c>
      <c r="I46" s="140">
        <v>14024.030000000008</v>
      </c>
      <c r="J46" s="247">
        <f t="shared" si="14"/>
        <v>4.8530369502002478E-2</v>
      </c>
      <c r="K46" s="215">
        <f t="shared" si="15"/>
        <v>4.831275405266286E-2</v>
      </c>
      <c r="L46" s="52">
        <f t="shared" si="16"/>
        <v>-3.0253146674519001E-2</v>
      </c>
      <c r="N46" s="40">
        <f t="shared" si="9"/>
        <v>4.8138563745860701</v>
      </c>
      <c r="O46" s="143">
        <f t="shared" si="10"/>
        <v>4.3420106277480022</v>
      </c>
      <c r="P46" s="52">
        <f t="shared" si="17"/>
        <v>-9.8018243612147768E-2</v>
      </c>
    </row>
    <row r="47" spans="1:17" ht="20.100000000000001" customHeight="1" x14ac:dyDescent="0.25">
      <c r="A47" s="38" t="s">
        <v>180</v>
      </c>
      <c r="B47" s="19">
        <v>32196.33</v>
      </c>
      <c r="C47" s="140">
        <v>35642.73000000001</v>
      </c>
      <c r="D47" s="247">
        <f t="shared" si="11"/>
        <v>2.9735295411719903E-2</v>
      </c>
      <c r="E47" s="215">
        <f t="shared" si="12"/>
        <v>3.3965328477413036E-2</v>
      </c>
      <c r="F47" s="52">
        <f t="shared" si="13"/>
        <v>0.10704325617236525</v>
      </c>
      <c r="H47" s="19">
        <v>7524.6550000000034</v>
      </c>
      <c r="I47" s="140">
        <v>8285.7380000000048</v>
      </c>
      <c r="J47" s="247">
        <f t="shared" si="14"/>
        <v>2.5251416051080243E-2</v>
      </c>
      <c r="K47" s="215">
        <f t="shared" si="15"/>
        <v>2.8544350100420682E-2</v>
      </c>
      <c r="L47" s="52">
        <f t="shared" si="16"/>
        <v>0.10114523523005388</v>
      </c>
      <c r="N47" s="40">
        <f t="shared" si="9"/>
        <v>2.3371157520127301</v>
      </c>
      <c r="O47" s="143">
        <f t="shared" si="10"/>
        <v>2.324664244293297</v>
      </c>
      <c r="P47" s="52">
        <f t="shared" si="17"/>
        <v>-5.3277240156846669E-3</v>
      </c>
    </row>
    <row r="48" spans="1:17" ht="20.100000000000001" customHeight="1" x14ac:dyDescent="0.25">
      <c r="A48" s="38" t="s">
        <v>181</v>
      </c>
      <c r="B48" s="19">
        <v>33617.670000000013</v>
      </c>
      <c r="C48" s="140">
        <v>31783.11</v>
      </c>
      <c r="D48" s="247">
        <f t="shared" si="11"/>
        <v>3.1047990516425757E-2</v>
      </c>
      <c r="E48" s="215">
        <f t="shared" si="12"/>
        <v>3.0287348112328957E-2</v>
      </c>
      <c r="F48" s="52">
        <f t="shared" si="13"/>
        <v>-5.4571301342419373E-2</v>
      </c>
      <c r="H48" s="19">
        <v>8151.1069999999954</v>
      </c>
      <c r="I48" s="140">
        <v>8038.2740000000031</v>
      </c>
      <c r="J48" s="247">
        <f t="shared" si="14"/>
        <v>2.7353678558534884E-2</v>
      </c>
      <c r="K48" s="215">
        <f t="shared" si="15"/>
        <v>2.7691837137393063E-2</v>
      </c>
      <c r="L48" s="52">
        <f t="shared" si="16"/>
        <v>-1.3842659653466998E-2</v>
      </c>
      <c r="N48" s="40">
        <f t="shared" si="9"/>
        <v>2.4246495964770882</v>
      </c>
      <c r="O48" s="143">
        <f t="shared" si="10"/>
        <v>2.5291024069073176</v>
      </c>
      <c r="P48" s="52">
        <f t="shared" si="17"/>
        <v>4.3079548724069161E-2</v>
      </c>
    </row>
    <row r="49" spans="1:16" ht="20.100000000000001" customHeight="1" x14ac:dyDescent="0.25">
      <c r="A49" s="38" t="s">
        <v>185</v>
      </c>
      <c r="B49" s="19">
        <v>19720.790000000012</v>
      </c>
      <c r="C49" s="140">
        <v>13939.309999999996</v>
      </c>
      <c r="D49" s="247">
        <f t="shared" si="11"/>
        <v>1.8213365200396816E-2</v>
      </c>
      <c r="E49" s="215">
        <f t="shared" si="12"/>
        <v>1.3283304699120634E-2</v>
      </c>
      <c r="F49" s="52">
        <f t="shared" si="13"/>
        <v>-0.29316675447586088</v>
      </c>
      <c r="H49" s="19">
        <v>6894.0319999999983</v>
      </c>
      <c r="I49" s="140">
        <v>5113.4859999999962</v>
      </c>
      <c r="J49" s="247">
        <f t="shared" si="14"/>
        <v>2.3135156402713575E-2</v>
      </c>
      <c r="K49" s="215">
        <f t="shared" si="15"/>
        <v>1.7615948587512611E-2</v>
      </c>
      <c r="L49" s="52">
        <f t="shared" si="16"/>
        <v>-0.25827353281795074</v>
      </c>
      <c r="N49" s="40">
        <f t="shared" si="9"/>
        <v>3.4958193865458709</v>
      </c>
      <c r="O49" s="143">
        <f t="shared" si="10"/>
        <v>3.6683924814068973</v>
      </c>
      <c r="P49" s="52">
        <f t="shared" si="17"/>
        <v>4.9365563771743219E-2</v>
      </c>
    </row>
    <row r="50" spans="1:16" ht="20.100000000000001" customHeight="1" x14ac:dyDescent="0.25">
      <c r="A50" s="38" t="s">
        <v>186</v>
      </c>
      <c r="B50" s="19">
        <v>11899.81000000001</v>
      </c>
      <c r="C50" s="140">
        <v>13871.610000000002</v>
      </c>
      <c r="D50" s="247">
        <f t="shared" si="11"/>
        <v>1.0990208066985861E-2</v>
      </c>
      <c r="E50" s="215">
        <f t="shared" si="12"/>
        <v>1.3218790764920852E-2</v>
      </c>
      <c r="F50" s="52">
        <f t="shared" si="13"/>
        <v>0.16570012462383771</v>
      </c>
      <c r="H50" s="19">
        <v>3857.5350000000008</v>
      </c>
      <c r="I50" s="140">
        <v>4748.2179999999998</v>
      </c>
      <c r="J50" s="247">
        <f t="shared" si="14"/>
        <v>1.2945207616376271E-2</v>
      </c>
      <c r="K50" s="215">
        <f t="shared" si="15"/>
        <v>1.6357601090587127E-2</v>
      </c>
      <c r="L50" s="52">
        <f t="shared" si="16"/>
        <v>0.23089434055685792</v>
      </c>
      <c r="N50" s="40">
        <f t="shared" si="9"/>
        <v>3.2416778083011391</v>
      </c>
      <c r="O50" s="143">
        <f t="shared" si="10"/>
        <v>3.4229754152546095</v>
      </c>
      <c r="P50" s="52">
        <f t="shared" si="17"/>
        <v>5.592709012882522E-2</v>
      </c>
    </row>
    <row r="51" spans="1:16" ht="20.100000000000001" customHeight="1" x14ac:dyDescent="0.25">
      <c r="A51" s="38" t="s">
        <v>187</v>
      </c>
      <c r="B51" s="19">
        <v>15088.090000000009</v>
      </c>
      <c r="C51" s="140">
        <v>14540.240000000003</v>
      </c>
      <c r="D51" s="247">
        <f t="shared" si="11"/>
        <v>1.3934781179985955E-2</v>
      </c>
      <c r="E51" s="215">
        <f t="shared" si="12"/>
        <v>1.3855954011951948E-2</v>
      </c>
      <c r="F51" s="52">
        <f t="shared" si="13"/>
        <v>-3.6310096241472939E-2</v>
      </c>
      <c r="H51" s="19">
        <v>4078.9169999999981</v>
      </c>
      <c r="I51" s="140">
        <v>3632.5129999999999</v>
      </c>
      <c r="J51" s="247">
        <f t="shared" si="14"/>
        <v>1.368812659249148E-2</v>
      </c>
      <c r="K51" s="215">
        <f t="shared" si="15"/>
        <v>1.2513999696385447E-2</v>
      </c>
      <c r="L51" s="52">
        <f t="shared" si="16"/>
        <v>-0.10944179545697998</v>
      </c>
      <c r="N51" s="40">
        <f t="shared" si="9"/>
        <v>2.7034018222319696</v>
      </c>
      <c r="O51" s="143">
        <f t="shared" si="10"/>
        <v>2.4982483095189618</v>
      </c>
      <c r="P51" s="52">
        <f t="shared" si="17"/>
        <v>-7.588716964895359E-2</v>
      </c>
    </row>
    <row r="52" spans="1:16" ht="20.100000000000001" customHeight="1" x14ac:dyDescent="0.25">
      <c r="A52" s="38" t="s">
        <v>188</v>
      </c>
      <c r="B52" s="19">
        <v>5507.2999999999984</v>
      </c>
      <c r="C52" s="140">
        <v>7003.8300000000036</v>
      </c>
      <c r="D52" s="247">
        <f t="shared" si="11"/>
        <v>5.0863310327905371E-3</v>
      </c>
      <c r="E52" s="215">
        <f t="shared" si="12"/>
        <v>6.6742190216619148E-3</v>
      </c>
      <c r="F52" s="52">
        <f t="shared" si="13"/>
        <v>0.27173569625769534</v>
      </c>
      <c r="H52" s="19">
        <v>1604.7259999999999</v>
      </c>
      <c r="I52" s="140">
        <v>2122.3650000000002</v>
      </c>
      <c r="J52" s="247">
        <f t="shared" si="14"/>
        <v>5.3851776425611238E-3</v>
      </c>
      <c r="K52" s="215">
        <f t="shared" si="15"/>
        <v>7.3115429912072177E-3</v>
      </c>
      <c r="L52" s="52">
        <f t="shared" si="16"/>
        <v>0.32257157919794432</v>
      </c>
      <c r="N52" s="40">
        <f t="shared" ref="N52" si="18">(H52/B52)*10</f>
        <v>2.9138162075790319</v>
      </c>
      <c r="O52" s="143">
        <f t="shared" ref="O52" si="19">(I52/C52)*10</f>
        <v>3.0302919973785758</v>
      </c>
      <c r="P52" s="52">
        <f t="shared" ref="P52" si="20">(O52-N52)/N52</f>
        <v>3.9973622734537105E-2</v>
      </c>
    </row>
    <row r="53" spans="1:16" ht="20.100000000000001" customHeight="1" x14ac:dyDescent="0.25">
      <c r="A53" s="38" t="s">
        <v>189</v>
      </c>
      <c r="B53" s="19">
        <v>3884.139999999999</v>
      </c>
      <c r="C53" s="140">
        <v>3743.52</v>
      </c>
      <c r="D53" s="247">
        <f t="shared" si="11"/>
        <v>3.5872427174301453E-3</v>
      </c>
      <c r="E53" s="215">
        <f t="shared" si="12"/>
        <v>3.567344209092996E-3</v>
      </c>
      <c r="F53" s="52">
        <f t="shared" si="13"/>
        <v>-3.6203638385845775E-2</v>
      </c>
      <c r="H53" s="19">
        <v>1956.3570000000004</v>
      </c>
      <c r="I53" s="140">
        <v>1637.3719999999998</v>
      </c>
      <c r="J53" s="247">
        <f t="shared" si="14"/>
        <v>6.5651893078743379E-3</v>
      </c>
      <c r="K53" s="215">
        <f t="shared" si="15"/>
        <v>5.6407431193969664E-3</v>
      </c>
      <c r="L53" s="52">
        <f t="shared" si="16"/>
        <v>-0.16305050663043633</v>
      </c>
      <c r="N53" s="40">
        <f t="shared" si="9"/>
        <v>5.0367829171966019</v>
      </c>
      <c r="O53" s="143">
        <f t="shared" si="10"/>
        <v>4.3738834038551948</v>
      </c>
      <c r="P53" s="52">
        <f t="shared" si="17"/>
        <v>-0.13161169028709441</v>
      </c>
    </row>
    <row r="54" spans="1:16" ht="20.100000000000001" customHeight="1" x14ac:dyDescent="0.25">
      <c r="A54" s="38" t="s">
        <v>190</v>
      </c>
      <c r="B54" s="19">
        <v>7848.8800000000028</v>
      </c>
      <c r="C54" s="140">
        <v>5499.82</v>
      </c>
      <c r="D54" s="247">
        <f t="shared" si="11"/>
        <v>7.2489245032318957E-3</v>
      </c>
      <c r="E54" s="215">
        <f t="shared" si="12"/>
        <v>5.2409900382671499E-3</v>
      </c>
      <c r="F54" s="52">
        <f t="shared" si="13"/>
        <v>-0.29928601278144173</v>
      </c>
      <c r="H54" s="19">
        <v>1669.6379999999995</v>
      </c>
      <c r="I54" s="140">
        <v>1584.6130000000007</v>
      </c>
      <c r="J54" s="247">
        <f t="shared" si="14"/>
        <v>5.6030108746106611E-3</v>
      </c>
      <c r="K54" s="215">
        <f t="shared" si="15"/>
        <v>5.4589884746148037E-3</v>
      </c>
      <c r="L54" s="52">
        <f t="shared" si="16"/>
        <v>-5.0924212314285344E-2</v>
      </c>
      <c r="N54" s="40">
        <f t="shared" ref="N54" si="21">(H54/B54)*10</f>
        <v>2.1272308915412124</v>
      </c>
      <c r="O54" s="143">
        <f t="shared" ref="O54" si="22">(I54/C54)*10</f>
        <v>2.8812088395620234</v>
      </c>
      <c r="P54" s="52">
        <f t="shared" ref="P54" si="23">(O54-N54)/N54</f>
        <v>0.3544410486980763</v>
      </c>
    </row>
    <row r="55" spans="1:16" ht="20.100000000000001" customHeight="1" x14ac:dyDescent="0.25">
      <c r="A55" s="38" t="s">
        <v>191</v>
      </c>
      <c r="B55" s="19">
        <v>3833.4700000000016</v>
      </c>
      <c r="C55" s="140">
        <v>4217.380000000001</v>
      </c>
      <c r="D55" s="247">
        <f t="shared" si="11"/>
        <v>3.5404458490134105E-3</v>
      </c>
      <c r="E55" s="215">
        <f t="shared" si="12"/>
        <v>4.0189036309528532E-3</v>
      </c>
      <c r="F55" s="52">
        <f t="shared" si="13"/>
        <v>0.10014686432918458</v>
      </c>
      <c r="H55" s="19">
        <v>1108.6969999999997</v>
      </c>
      <c r="I55" s="140">
        <v>1300.0059999999992</v>
      </c>
      <c r="J55" s="247">
        <f t="shared" si="14"/>
        <v>3.7205917376390667E-3</v>
      </c>
      <c r="K55" s="215">
        <f t="shared" si="15"/>
        <v>4.4785179541819257E-3</v>
      </c>
      <c r="L55" s="52">
        <f t="shared" si="16"/>
        <v>0.17255300591595321</v>
      </c>
      <c r="N55" s="40">
        <f t="shared" ref="N55" si="24">(H55/B55)*10</f>
        <v>2.892149932045899</v>
      </c>
      <c r="O55" s="143">
        <f t="shared" ref="O55" si="25">(I55/C55)*10</f>
        <v>3.0824967159705761</v>
      </c>
      <c r="P55" s="52">
        <f t="shared" ref="P55" si="26">(O55-N55)/N55</f>
        <v>6.5814977921987011E-2</v>
      </c>
    </row>
    <row r="56" spans="1:16" ht="20.100000000000001" customHeight="1" x14ac:dyDescent="0.25">
      <c r="A56" s="38" t="s">
        <v>192</v>
      </c>
      <c r="B56" s="19">
        <v>3958.2899999999991</v>
      </c>
      <c r="C56" s="140">
        <v>3121.9499999999985</v>
      </c>
      <c r="D56" s="247">
        <f t="shared" si="11"/>
        <v>3.6557248132087334E-3</v>
      </c>
      <c r="E56" s="215">
        <f t="shared" si="12"/>
        <v>2.9750262463077194E-3</v>
      </c>
      <c r="F56" s="52">
        <f t="shared" si="13"/>
        <v>-0.21128820778669596</v>
      </c>
      <c r="H56" s="19">
        <v>1543.5730000000003</v>
      </c>
      <c r="I56" s="140">
        <v>1280.3220000000001</v>
      </c>
      <c r="J56" s="247">
        <f t="shared" si="14"/>
        <v>5.179958952033558E-3</v>
      </c>
      <c r="K56" s="215">
        <f t="shared" si="15"/>
        <v>4.4107066153034032E-3</v>
      </c>
      <c r="L56" s="52">
        <f t="shared" si="16"/>
        <v>-0.17054651772219398</v>
      </c>
      <c r="N56" s="40">
        <f t="shared" ref="N56" si="27">(H56/B56)*10</f>
        <v>3.8995955324142511</v>
      </c>
      <c r="O56" s="143">
        <f t="shared" ref="O56" si="28">(I56/C56)*10</f>
        <v>4.1010330082160209</v>
      </c>
      <c r="P56" s="52">
        <f t="shared" ref="P56" si="29">(O56-N56)/N56</f>
        <v>5.1655992045169699E-2</v>
      </c>
    </row>
    <row r="57" spans="1:16" ht="20.100000000000001" customHeight="1" x14ac:dyDescent="0.25">
      <c r="A57" s="38" t="s">
        <v>193</v>
      </c>
      <c r="B57" s="19">
        <v>3277.8799999999997</v>
      </c>
      <c r="C57" s="140">
        <v>1932.8099999999995</v>
      </c>
      <c r="D57" s="247">
        <f t="shared" si="11"/>
        <v>3.0273242361526427E-3</v>
      </c>
      <c r="E57" s="215">
        <f t="shared" si="12"/>
        <v>1.8418489979423196E-3</v>
      </c>
      <c r="F57" s="52">
        <f t="shared" si="13"/>
        <v>-0.41034754170378424</v>
      </c>
      <c r="H57" s="19">
        <v>980.13200000000018</v>
      </c>
      <c r="I57" s="140">
        <v>710.21599999999989</v>
      </c>
      <c r="J57" s="247">
        <f t="shared" si="14"/>
        <v>3.2891502556565548E-3</v>
      </c>
      <c r="K57" s="215">
        <f t="shared" si="15"/>
        <v>2.4466926363011189E-3</v>
      </c>
      <c r="L57" s="52">
        <f t="shared" ref="L57:L58" si="30">(I57-H57)/H57</f>
        <v>-0.27538739679961499</v>
      </c>
      <c r="N57" s="40">
        <f t="shared" ref="N57:N58" si="31">(H57/B57)*10</f>
        <v>2.9901399685162371</v>
      </c>
      <c r="O57" s="143">
        <f t="shared" ref="O57:O58" si="32">(I57/C57)*10</f>
        <v>3.6745256905748631</v>
      </c>
      <c r="P57" s="52">
        <f t="shared" ref="P57:P58" si="33">(O57-N57)/N57</f>
        <v>0.22888083142082172</v>
      </c>
    </row>
    <row r="58" spans="1:16" ht="20.100000000000001" customHeight="1" x14ac:dyDescent="0.25">
      <c r="A58" s="38" t="s">
        <v>194</v>
      </c>
      <c r="B58" s="19">
        <v>2923.4500000000007</v>
      </c>
      <c r="C58" s="140">
        <v>2051.25</v>
      </c>
      <c r="D58" s="247">
        <f t="shared" si="11"/>
        <v>2.6999862832624887E-3</v>
      </c>
      <c r="E58" s="215">
        <f t="shared" si="12"/>
        <v>1.9547150299456151E-3</v>
      </c>
      <c r="F58" s="52">
        <f t="shared" si="13"/>
        <v>-0.29834613213839828</v>
      </c>
      <c r="H58" s="19">
        <v>581.40500000000009</v>
      </c>
      <c r="I58" s="140">
        <v>554.85800000000017</v>
      </c>
      <c r="J58" s="247">
        <f t="shared" si="14"/>
        <v>1.951092714440503E-3</v>
      </c>
      <c r="K58" s="215">
        <f t="shared" si="15"/>
        <v>1.9114846508565941E-3</v>
      </c>
      <c r="L58" s="52">
        <f t="shared" si="30"/>
        <v>-4.5660082042637933E-2</v>
      </c>
      <c r="N58" s="40">
        <f t="shared" si="31"/>
        <v>1.9887632762660554</v>
      </c>
      <c r="O58" s="143">
        <f t="shared" si="32"/>
        <v>2.7049750152346141</v>
      </c>
      <c r="P58" s="52">
        <f t="shared" si="33"/>
        <v>0.36012920568065859</v>
      </c>
    </row>
    <row r="59" spans="1:16" ht="20.100000000000001" customHeight="1" x14ac:dyDescent="0.25">
      <c r="A59" s="38" t="s">
        <v>195</v>
      </c>
      <c r="B59" s="19">
        <v>647.77</v>
      </c>
      <c r="C59" s="140">
        <v>631.35000000000014</v>
      </c>
      <c r="D59" s="247">
        <f t="shared" si="11"/>
        <v>5.9825552505051967E-4</v>
      </c>
      <c r="E59" s="215">
        <f t="shared" si="12"/>
        <v>6.0163770099020807E-4</v>
      </c>
      <c r="F59" s="52">
        <f t="shared" si="13"/>
        <v>-2.5348503326797854E-2</v>
      </c>
      <c r="H59" s="19">
        <v>286.00800000000004</v>
      </c>
      <c r="I59" s="140">
        <v>329.976</v>
      </c>
      <c r="J59" s="247">
        <f t="shared" si="14"/>
        <v>9.5979244256877633E-4</v>
      </c>
      <c r="K59" s="215">
        <f t="shared" si="15"/>
        <v>1.1367666306533479E-3</v>
      </c>
      <c r="L59" s="52">
        <f t="shared" si="16"/>
        <v>0.15372996559536781</v>
      </c>
      <c r="N59" s="40">
        <f t="shared" si="9"/>
        <v>4.4152708523086908</v>
      </c>
      <c r="O59" s="143">
        <f t="shared" si="10"/>
        <v>5.2265146115466843</v>
      </c>
      <c r="P59" s="52">
        <f t="shared" si="17"/>
        <v>0.18373589896841869</v>
      </c>
    </row>
    <row r="60" spans="1:16" ht="20.100000000000001" customHeight="1" x14ac:dyDescent="0.25">
      <c r="A60" s="38" t="s">
        <v>196</v>
      </c>
      <c r="B60" s="19">
        <v>373.57</v>
      </c>
      <c r="C60" s="140">
        <v>675.00999999999988</v>
      </c>
      <c r="D60" s="247">
        <f t="shared" si="11"/>
        <v>3.4501492272430439E-4</v>
      </c>
      <c r="E60" s="215">
        <f t="shared" si="12"/>
        <v>6.4324299444903801E-4</v>
      </c>
      <c r="F60" s="52">
        <f t="shared" si="13"/>
        <v>0.80691704365982253</v>
      </c>
      <c r="H60" s="19">
        <v>159.75699999999995</v>
      </c>
      <c r="I60" s="140">
        <v>285.79500000000007</v>
      </c>
      <c r="J60" s="247">
        <f t="shared" si="14"/>
        <v>5.3611633677190821E-4</v>
      </c>
      <c r="K60" s="215">
        <f t="shared" si="15"/>
        <v>9.8456317795104381E-4</v>
      </c>
      <c r="L60" s="52">
        <f t="shared" si="16"/>
        <v>0.78893569608843539</v>
      </c>
      <c r="N60" s="40">
        <f t="shared" si="9"/>
        <v>4.2764943651792153</v>
      </c>
      <c r="O60" s="143">
        <f t="shared" si="10"/>
        <v>4.2339372750033348</v>
      </c>
      <c r="P60" s="52">
        <f t="shared" si="17"/>
        <v>-9.9513962937484313E-3</v>
      </c>
    </row>
    <row r="61" spans="1:16" ht="20.100000000000001" customHeight="1" thickBot="1" x14ac:dyDescent="0.3">
      <c r="A61" s="8" t="s">
        <v>17</v>
      </c>
      <c r="B61" s="196">
        <f>B62-SUM(B39:B60)</f>
        <v>1489.100000000326</v>
      </c>
      <c r="C61" s="142">
        <f>C62-SUM(C39:C60)</f>
        <v>1394.5200000000186</v>
      </c>
      <c r="D61" s="247">
        <f t="shared" si="11"/>
        <v>1.3752756415902618E-3</v>
      </c>
      <c r="E61" s="215">
        <f t="shared" si="12"/>
        <v>1.3288917506690044E-3</v>
      </c>
      <c r="F61" s="52">
        <f t="shared" si="13"/>
        <v>-6.3514874756756851E-2</v>
      </c>
      <c r="H61" s="19">
        <f>H62-SUM(H39:H60)</f>
        <v>718.92599999997765</v>
      </c>
      <c r="I61" s="140">
        <f>I62-SUM(I39:I60)</f>
        <v>710.90000000008149</v>
      </c>
      <c r="J61" s="247">
        <f t="shared" si="14"/>
        <v>2.4125889540368749E-3</v>
      </c>
      <c r="K61" s="215">
        <f t="shared" si="15"/>
        <v>2.4490490148724683E-3</v>
      </c>
      <c r="L61" s="52">
        <f t="shared" si="16"/>
        <v>-1.1163875002290092E-2</v>
      </c>
      <c r="N61" s="40">
        <f t="shared" si="9"/>
        <v>4.8279229064523559</v>
      </c>
      <c r="O61" s="143">
        <f t="shared" si="10"/>
        <v>5.0978114333252442</v>
      </c>
      <c r="P61" s="52">
        <f t="shared" si="17"/>
        <v>5.5901581715853715E-2</v>
      </c>
    </row>
    <row r="62" spans="1:16" s="1" customFormat="1" ht="26.25" customHeight="1" thickBot="1" x14ac:dyDescent="0.3">
      <c r="A62" s="12" t="s">
        <v>18</v>
      </c>
      <c r="B62" s="17">
        <v>1082764.76</v>
      </c>
      <c r="C62" s="145">
        <v>1049385.7</v>
      </c>
      <c r="D62" s="253">
        <f>SUM(D39:D61)</f>
        <v>1.0000000000000002</v>
      </c>
      <c r="E62" s="254">
        <f>SUM(E39:E61)</f>
        <v>1.0000000000000002</v>
      </c>
      <c r="F62" s="57">
        <f t="shared" si="13"/>
        <v>-3.082761947295002E-2</v>
      </c>
      <c r="H62" s="17">
        <v>297989.42699999997</v>
      </c>
      <c r="I62" s="145">
        <v>290275.93799999991</v>
      </c>
      <c r="J62" s="253">
        <f t="shared" si="14"/>
        <v>1</v>
      </c>
      <c r="K62" s="254">
        <f t="shared" si="15"/>
        <v>1</v>
      </c>
      <c r="L62" s="57">
        <f t="shared" si="16"/>
        <v>-2.5885109675384758E-2</v>
      </c>
      <c r="N62" s="37">
        <f t="shared" si="9"/>
        <v>2.752116045963668</v>
      </c>
      <c r="O62" s="150">
        <f t="shared" si="10"/>
        <v>2.7661510729563012</v>
      </c>
      <c r="P62" s="57">
        <f t="shared" si="17"/>
        <v>5.0997220895599334E-3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B37</f>
        <v>jan-set</v>
      </c>
      <c r="C66" s="348"/>
      <c r="D66" s="354" t="str">
        <f>B66</f>
        <v>jan-set</v>
      </c>
      <c r="E66" s="348"/>
      <c r="F66" s="131" t="str">
        <f>F37</f>
        <v>2023 / 2022</v>
      </c>
      <c r="H66" s="343" t="str">
        <f>B66</f>
        <v>jan-set</v>
      </c>
      <c r="I66" s="348"/>
      <c r="J66" s="354" t="str">
        <f>B66</f>
        <v>jan-set</v>
      </c>
      <c r="K66" s="344"/>
      <c r="L66" s="131" t="str">
        <f>F66</f>
        <v>2023 / 2022</v>
      </c>
      <c r="N66" s="343" t="str">
        <f>B66</f>
        <v>jan-set</v>
      </c>
      <c r="O66" s="344"/>
      <c r="P66" s="131" t="str">
        <f>L66</f>
        <v>2023 / 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163</v>
      </c>
      <c r="B68" s="39">
        <v>195469.71999999988</v>
      </c>
      <c r="C68" s="147">
        <v>182752.72000000015</v>
      </c>
      <c r="D68" s="247">
        <f>B68/$B$96</f>
        <v>0.14855689051917556</v>
      </c>
      <c r="E68" s="246">
        <f>C68/$C$96</f>
        <v>0.13431095456325476</v>
      </c>
      <c r="F68" s="61">
        <f>(C68-B68)/B68</f>
        <v>-6.5058669956654894E-2</v>
      </c>
      <c r="H68" s="19">
        <v>82930.118999999962</v>
      </c>
      <c r="I68" s="147">
        <v>77104.529999999984</v>
      </c>
      <c r="J68" s="245">
        <f>H68/$H$96</f>
        <v>0.22026337661311687</v>
      </c>
      <c r="K68" s="246">
        <f>I68/$I$96</f>
        <v>0.19693568504895984</v>
      </c>
      <c r="L68" s="58">
        <f>(I68-H68)/H68</f>
        <v>-7.0246962988199504E-2</v>
      </c>
      <c r="N68" s="41">
        <f t="shared" ref="N68:N96" si="34">(H68/B68)*10</f>
        <v>4.2426069367674959</v>
      </c>
      <c r="O68" s="149">
        <f t="shared" ref="O68:O96" si="35">(I68/C68)*10</f>
        <v>4.2190633332297285</v>
      </c>
      <c r="P68" s="61">
        <f>(O68-N68)/N68</f>
        <v>-5.5493247167755838E-3</v>
      </c>
    </row>
    <row r="69" spans="1:16" ht="20.100000000000001" customHeight="1" x14ac:dyDescent="0.25">
      <c r="A69" t="s">
        <v>165</v>
      </c>
      <c r="B69" s="19">
        <v>161387</v>
      </c>
      <c r="C69" s="140">
        <v>177783.24999999997</v>
      </c>
      <c r="D69" s="247">
        <f t="shared" ref="D69:D95" si="36">B69/$B$96</f>
        <v>0.12265404017675065</v>
      </c>
      <c r="E69" s="215">
        <f t="shared" ref="E69:E95" si="37">C69/$C$96</f>
        <v>0.13065872843292148</v>
      </c>
      <c r="F69" s="52">
        <f t="shared" ref="F69:F96" si="38">(C69-B69)/B69</f>
        <v>0.10159585344544463</v>
      </c>
      <c r="H69" s="19">
        <v>53829.362999999961</v>
      </c>
      <c r="I69" s="140">
        <v>67835.823999999993</v>
      </c>
      <c r="J69" s="214">
        <f t="shared" ref="J69:J96" si="39">H69/$H$96</f>
        <v>0.14297142459560652</v>
      </c>
      <c r="K69" s="215">
        <f t="shared" ref="K69:K96" si="40">I69/$I$96</f>
        <v>0.17326212182735143</v>
      </c>
      <c r="L69" s="59">
        <f t="shared" ref="L69:L96" si="41">(I69-H69)/H69</f>
        <v>0.2602011285179065</v>
      </c>
      <c r="N69" s="40">
        <f t="shared" si="34"/>
        <v>3.3354212545000501</v>
      </c>
      <c r="O69" s="143">
        <f t="shared" si="35"/>
        <v>3.8156476495957863</v>
      </c>
      <c r="P69" s="52">
        <f t="shared" ref="P69:P96" si="42">(O69-N69)/N69</f>
        <v>0.14397773428103847</v>
      </c>
    </row>
    <row r="70" spans="1:16" ht="20.100000000000001" customHeight="1" x14ac:dyDescent="0.25">
      <c r="A70" s="38" t="s">
        <v>166</v>
      </c>
      <c r="B70" s="19">
        <v>173835.34000000003</v>
      </c>
      <c r="C70" s="140">
        <v>190536.38000000009</v>
      </c>
      <c r="D70" s="247">
        <f t="shared" si="36"/>
        <v>0.13211477241970612</v>
      </c>
      <c r="E70" s="215">
        <f t="shared" si="37"/>
        <v>0.14003142101976393</v>
      </c>
      <c r="F70" s="52">
        <f t="shared" si="38"/>
        <v>9.6073905340536989E-2</v>
      </c>
      <c r="H70" s="19">
        <v>50427.548999999977</v>
      </c>
      <c r="I70" s="140">
        <v>57936.800999999999</v>
      </c>
      <c r="J70" s="214">
        <f t="shared" si="39"/>
        <v>0.13393616638923916</v>
      </c>
      <c r="K70" s="215">
        <f t="shared" si="40"/>
        <v>0.14797864139085296</v>
      </c>
      <c r="L70" s="59">
        <f t="shared" si="41"/>
        <v>0.14891169903974563</v>
      </c>
      <c r="N70" s="40">
        <f t="shared" si="34"/>
        <v>2.9008801662538799</v>
      </c>
      <c r="O70" s="143">
        <f t="shared" si="35"/>
        <v>3.0407211998044663</v>
      </c>
      <c r="P70" s="52">
        <f t="shared" si="42"/>
        <v>4.8206415134746307E-2</v>
      </c>
    </row>
    <row r="71" spans="1:16" ht="20.100000000000001" customHeight="1" x14ac:dyDescent="0.25">
      <c r="A71" s="38" t="s">
        <v>167</v>
      </c>
      <c r="B71" s="19">
        <v>103222.8000000001</v>
      </c>
      <c r="C71" s="140">
        <v>94807.970000000016</v>
      </c>
      <c r="D71" s="247">
        <f t="shared" si="36"/>
        <v>7.8449276945210644E-2</v>
      </c>
      <c r="E71" s="215">
        <f t="shared" si="37"/>
        <v>6.9677479771050252E-2</v>
      </c>
      <c r="F71" s="52">
        <f t="shared" si="38"/>
        <v>-8.1521039925288599E-2</v>
      </c>
      <c r="H71" s="19">
        <v>43133.879000000037</v>
      </c>
      <c r="I71" s="140">
        <v>37729.130999999987</v>
      </c>
      <c r="J71" s="214">
        <f t="shared" si="39"/>
        <v>0.1145640926303461</v>
      </c>
      <c r="K71" s="215">
        <f t="shared" si="40"/>
        <v>9.6365443895280165E-2</v>
      </c>
      <c r="L71" s="59">
        <f t="shared" si="41"/>
        <v>-0.1253016915079686</v>
      </c>
      <c r="N71" s="40">
        <f t="shared" si="34"/>
        <v>4.1787162332352921</v>
      </c>
      <c r="O71" s="143">
        <f t="shared" si="35"/>
        <v>3.9795315731367289</v>
      </c>
      <c r="P71" s="52">
        <f t="shared" si="42"/>
        <v>-4.7666471945224241E-2</v>
      </c>
    </row>
    <row r="72" spans="1:16" ht="20.100000000000001" customHeight="1" x14ac:dyDescent="0.25">
      <c r="A72" s="38" t="s">
        <v>170</v>
      </c>
      <c r="B72" s="19">
        <v>232480.17000000025</v>
      </c>
      <c r="C72" s="140">
        <v>275802.75000000012</v>
      </c>
      <c r="D72" s="247">
        <f t="shared" si="36"/>
        <v>0.17668481421352308</v>
      </c>
      <c r="E72" s="215">
        <f t="shared" si="37"/>
        <v>0.20269646669921354</v>
      </c>
      <c r="F72" s="52">
        <f t="shared" si="38"/>
        <v>0.18634957123439744</v>
      </c>
      <c r="H72" s="19">
        <v>30743.569000000007</v>
      </c>
      <c r="I72" s="140">
        <v>33538.597000000031</v>
      </c>
      <c r="J72" s="214">
        <f t="shared" si="39"/>
        <v>8.1655282769802245E-2</v>
      </c>
      <c r="K72" s="215">
        <f t="shared" si="40"/>
        <v>8.5662237689225221E-2</v>
      </c>
      <c r="L72" s="59">
        <f t="shared" si="41"/>
        <v>9.0914233152306526E-2</v>
      </c>
      <c r="N72" s="40">
        <f t="shared" si="34"/>
        <v>1.3224168323689702</v>
      </c>
      <c r="O72" s="143">
        <f t="shared" si="35"/>
        <v>1.2160356269108998</v>
      </c>
      <c r="P72" s="52">
        <f t="shared" si="42"/>
        <v>-8.044453371596888E-2</v>
      </c>
    </row>
    <row r="73" spans="1:16" ht="20.100000000000001" customHeight="1" x14ac:dyDescent="0.25">
      <c r="A73" s="38" t="s">
        <v>173</v>
      </c>
      <c r="B73" s="19">
        <v>73596.760000000068</v>
      </c>
      <c r="C73" s="140">
        <v>72173.510000000009</v>
      </c>
      <c r="D73" s="247">
        <f t="shared" si="36"/>
        <v>5.5933501198477467E-2</v>
      </c>
      <c r="E73" s="215">
        <f t="shared" si="37"/>
        <v>5.304267439784538E-2</v>
      </c>
      <c r="F73" s="52">
        <f t="shared" si="38"/>
        <v>-1.9338487183403957E-2</v>
      </c>
      <c r="H73" s="19">
        <v>24958.691000000003</v>
      </c>
      <c r="I73" s="140">
        <v>24881.658999999989</v>
      </c>
      <c r="J73" s="214">
        <f t="shared" si="39"/>
        <v>6.6290578402563416E-2</v>
      </c>
      <c r="K73" s="215">
        <f t="shared" si="40"/>
        <v>6.3551214958701072E-2</v>
      </c>
      <c r="L73" s="59">
        <f t="shared" si="41"/>
        <v>-3.0863798105443025E-3</v>
      </c>
      <c r="N73" s="40">
        <f t="shared" si="34"/>
        <v>3.3912757844231156</v>
      </c>
      <c r="O73" s="143">
        <f t="shared" si="35"/>
        <v>3.4474780289887503</v>
      </c>
      <c r="P73" s="52">
        <f t="shared" si="42"/>
        <v>1.6572596314279167E-2</v>
      </c>
    </row>
    <row r="74" spans="1:16" ht="20.100000000000001" customHeight="1" x14ac:dyDescent="0.25">
      <c r="A74" s="38" t="s">
        <v>177</v>
      </c>
      <c r="B74" s="19">
        <v>31155.330000000005</v>
      </c>
      <c r="C74" s="140">
        <v>31409.279999999984</v>
      </c>
      <c r="D74" s="247">
        <f t="shared" si="36"/>
        <v>2.367803539033457E-2</v>
      </c>
      <c r="E74" s="215">
        <f t="shared" si="37"/>
        <v>2.3083707749709775E-2</v>
      </c>
      <c r="F74" s="52">
        <f t="shared" si="38"/>
        <v>8.1510932479283271E-3</v>
      </c>
      <c r="H74" s="19">
        <v>9229.8970000000045</v>
      </c>
      <c r="I74" s="140">
        <v>9659.8330000000024</v>
      </c>
      <c r="J74" s="214">
        <f t="shared" si="39"/>
        <v>2.4514715564453483E-2</v>
      </c>
      <c r="K74" s="215">
        <f t="shared" si="40"/>
        <v>2.4672555935605207E-2</v>
      </c>
      <c r="L74" s="59">
        <f t="shared" si="41"/>
        <v>4.6580801497567922E-2</v>
      </c>
      <c r="N74" s="40">
        <f t="shared" si="34"/>
        <v>2.9625418828816779</v>
      </c>
      <c r="O74" s="143">
        <f t="shared" si="35"/>
        <v>3.0754710072946616</v>
      </c>
      <c r="P74" s="52">
        <f t="shared" si="42"/>
        <v>3.8118996752591755E-2</v>
      </c>
    </row>
    <row r="75" spans="1:16" ht="20.100000000000001" customHeight="1" x14ac:dyDescent="0.25">
      <c r="A75" s="38" t="s">
        <v>178</v>
      </c>
      <c r="B75" s="19">
        <v>3456.0900000000006</v>
      </c>
      <c r="C75" s="140">
        <v>3850.9800000000009</v>
      </c>
      <c r="D75" s="247">
        <f t="shared" si="36"/>
        <v>2.6266266905913501E-3</v>
      </c>
      <c r="E75" s="215">
        <f t="shared" si="37"/>
        <v>2.8302112264266296E-3</v>
      </c>
      <c r="F75" s="52">
        <f t="shared" si="38"/>
        <v>0.11425917727836957</v>
      </c>
      <c r="H75" s="19">
        <v>8017.9119999999966</v>
      </c>
      <c r="I75" s="140">
        <v>9552.3419999999969</v>
      </c>
      <c r="J75" s="214">
        <f t="shared" si="39"/>
        <v>2.1295669074185571E-2</v>
      </c>
      <c r="K75" s="215">
        <f t="shared" si="40"/>
        <v>2.4398008983284782E-2</v>
      </c>
      <c r="L75" s="59">
        <f t="shared" si="41"/>
        <v>0.19137526079108888</v>
      </c>
      <c r="N75" s="40">
        <f t="shared" si="34"/>
        <v>23.199372701521067</v>
      </c>
      <c r="O75" s="143">
        <f t="shared" si="35"/>
        <v>24.804963931259042</v>
      </c>
      <c r="P75" s="52">
        <f t="shared" si="42"/>
        <v>6.9208389829984687E-2</v>
      </c>
    </row>
    <row r="76" spans="1:16" ht="20.100000000000001" customHeight="1" x14ac:dyDescent="0.25">
      <c r="A76" s="38" t="s">
        <v>179</v>
      </c>
      <c r="B76" s="19">
        <v>23831.72</v>
      </c>
      <c r="C76" s="140">
        <v>43864.079999999994</v>
      </c>
      <c r="D76" s="247">
        <f t="shared" si="36"/>
        <v>1.8112095412648306E-2</v>
      </c>
      <c r="E76" s="215">
        <f t="shared" si="37"/>
        <v>3.2237147856617215E-2</v>
      </c>
      <c r="F76" s="52">
        <f t="shared" si="38"/>
        <v>0.8405755018941139</v>
      </c>
      <c r="H76" s="19">
        <v>5226.780999999999</v>
      </c>
      <c r="I76" s="140">
        <v>9125.8319999999967</v>
      </c>
      <c r="J76" s="214">
        <f t="shared" si="39"/>
        <v>1.3882392136411669E-2</v>
      </c>
      <c r="K76" s="215">
        <f t="shared" si="40"/>
        <v>2.330864317001503E-2</v>
      </c>
      <c r="L76" s="59">
        <f t="shared" si="41"/>
        <v>0.74597558229434113</v>
      </c>
      <c r="N76" s="40">
        <f t="shared" si="34"/>
        <v>2.1932034280362469</v>
      </c>
      <c r="O76" s="143">
        <f t="shared" si="35"/>
        <v>2.08047951763721</v>
      </c>
      <c r="P76" s="52">
        <f t="shared" si="42"/>
        <v>-5.1396924224201043E-2</v>
      </c>
    </row>
    <row r="77" spans="1:16" ht="20.100000000000001" customHeight="1" x14ac:dyDescent="0.25">
      <c r="A77" s="38" t="s">
        <v>182</v>
      </c>
      <c r="B77" s="19">
        <v>16005.040000000008</v>
      </c>
      <c r="C77" s="140">
        <v>14897.189999999999</v>
      </c>
      <c r="D77" s="247">
        <f t="shared" si="36"/>
        <v>1.2163822483784333E-2</v>
      </c>
      <c r="E77" s="215">
        <f t="shared" si="37"/>
        <v>1.0948432445821716E-2</v>
      </c>
      <c r="F77" s="52">
        <f t="shared" si="38"/>
        <v>-6.9218821071363082E-2</v>
      </c>
      <c r="H77" s="19">
        <v>6852.041000000002</v>
      </c>
      <c r="I77" s="140">
        <v>6393.491</v>
      </c>
      <c r="J77" s="214">
        <f t="shared" si="39"/>
        <v>1.8199101913160393E-2</v>
      </c>
      <c r="K77" s="215">
        <f t="shared" si="40"/>
        <v>1.632986453505857E-2</v>
      </c>
      <c r="L77" s="59">
        <f t="shared" si="41"/>
        <v>-6.6921666113790315E-2</v>
      </c>
      <c r="N77" s="40">
        <f t="shared" si="34"/>
        <v>4.2811770542279168</v>
      </c>
      <c r="O77" s="143">
        <f t="shared" si="35"/>
        <v>4.2917429394402573</v>
      </c>
      <c r="P77" s="52">
        <f t="shared" si="42"/>
        <v>2.4679860418073659E-3</v>
      </c>
    </row>
    <row r="78" spans="1:16" ht="20.100000000000001" customHeight="1" x14ac:dyDescent="0.25">
      <c r="A78" s="38" t="s">
        <v>183</v>
      </c>
      <c r="B78" s="19">
        <v>19742.430000000004</v>
      </c>
      <c r="C78" s="140">
        <v>14546.090000000002</v>
      </c>
      <c r="D78" s="247">
        <f t="shared" si="36"/>
        <v>1.500423703524254E-2</v>
      </c>
      <c r="E78" s="215">
        <f t="shared" si="37"/>
        <v>1.0690397565973371E-2</v>
      </c>
      <c r="F78" s="52">
        <f t="shared" si="38"/>
        <v>-0.26320670758361564</v>
      </c>
      <c r="H78" s="19">
        <v>5795.317</v>
      </c>
      <c r="I78" s="140">
        <v>5724.0179999999982</v>
      </c>
      <c r="J78" s="214">
        <f t="shared" si="39"/>
        <v>1.5392430474667464E-2</v>
      </c>
      <c r="K78" s="215">
        <f t="shared" si="40"/>
        <v>1.4619937454551334E-2</v>
      </c>
      <c r="L78" s="59">
        <f t="shared" si="41"/>
        <v>-1.230286453700493E-2</v>
      </c>
      <c r="N78" s="40">
        <f t="shared" si="34"/>
        <v>2.9354628584221896</v>
      </c>
      <c r="O78" s="143">
        <f t="shared" si="35"/>
        <v>3.9350904607354948</v>
      </c>
      <c r="P78" s="52">
        <f t="shared" si="42"/>
        <v>0.34053491749870235</v>
      </c>
    </row>
    <row r="79" spans="1:16" ht="20.100000000000001" customHeight="1" x14ac:dyDescent="0.25">
      <c r="A79" s="38" t="s">
        <v>184</v>
      </c>
      <c r="B79" s="19">
        <v>82117.479999999967</v>
      </c>
      <c r="C79" s="140">
        <v>73252.009999999966</v>
      </c>
      <c r="D79" s="247">
        <f t="shared" si="36"/>
        <v>6.2409244184063857E-2</v>
      </c>
      <c r="E79" s="215">
        <f t="shared" si="37"/>
        <v>5.3835299342067627E-2</v>
      </c>
      <c r="F79" s="52">
        <f t="shared" si="38"/>
        <v>-0.10796081418962204</v>
      </c>
      <c r="H79" s="19">
        <v>5927.875</v>
      </c>
      <c r="I79" s="140">
        <v>5600.3210000000008</v>
      </c>
      <c r="J79" s="214">
        <f t="shared" si="39"/>
        <v>1.5744506090006705E-2</v>
      </c>
      <c r="K79" s="215">
        <f t="shared" si="40"/>
        <v>1.4303998126038461E-2</v>
      </c>
      <c r="L79" s="59">
        <f t="shared" si="41"/>
        <v>-5.5256563270986513E-2</v>
      </c>
      <c r="N79" s="40">
        <f t="shared" si="34"/>
        <v>0.72187736399119917</v>
      </c>
      <c r="O79" s="143">
        <f t="shared" si="35"/>
        <v>0.76452796312346971</v>
      </c>
      <c r="P79" s="52">
        <f t="shared" si="42"/>
        <v>5.9082887564805973E-2</v>
      </c>
    </row>
    <row r="80" spans="1:16" ht="20.100000000000001" customHeight="1" x14ac:dyDescent="0.25">
      <c r="A80" s="38" t="s">
        <v>197</v>
      </c>
      <c r="B80" s="19">
        <v>6186.0900000000047</v>
      </c>
      <c r="C80" s="140">
        <v>4774.0500000000029</v>
      </c>
      <c r="D80" s="247">
        <f t="shared" si="36"/>
        <v>4.7014253403123915E-3</v>
      </c>
      <c r="E80" s="215">
        <f t="shared" si="37"/>
        <v>3.5086055771575177E-3</v>
      </c>
      <c r="F80" s="52">
        <f t="shared" si="38"/>
        <v>-0.22826050057467653</v>
      </c>
      <c r="H80" s="19">
        <v>4124.7609999999995</v>
      </c>
      <c r="I80" s="140">
        <v>3163.7809999999995</v>
      </c>
      <c r="J80" s="214">
        <f t="shared" si="39"/>
        <v>1.0955413986347914E-2</v>
      </c>
      <c r="K80" s="215">
        <f t="shared" si="40"/>
        <v>8.0807363533619003E-3</v>
      </c>
      <c r="L80" s="59">
        <f t="shared" si="41"/>
        <v>-0.23297834710908102</v>
      </c>
      <c r="N80" s="40">
        <f t="shared" si="34"/>
        <v>6.6677998541889894</v>
      </c>
      <c r="O80" s="143">
        <f t="shared" si="35"/>
        <v>6.6270378399891028</v>
      </c>
      <c r="P80" s="52">
        <f t="shared" si="42"/>
        <v>-6.1132630089786172E-3</v>
      </c>
    </row>
    <row r="81" spans="1:16" ht="20.100000000000001" customHeight="1" x14ac:dyDescent="0.25">
      <c r="A81" s="38" t="s">
        <v>198</v>
      </c>
      <c r="B81" s="19">
        <v>9224.9800000000014</v>
      </c>
      <c r="C81" s="140">
        <v>8731.3099999999977</v>
      </c>
      <c r="D81" s="247">
        <f t="shared" si="36"/>
        <v>7.0109802372540619E-3</v>
      </c>
      <c r="E81" s="215">
        <f t="shared" si="37"/>
        <v>6.4169254536276697E-3</v>
      </c>
      <c r="F81" s="52">
        <f t="shared" ref="F81:F86" si="43">(C81-B81)/B81</f>
        <v>-5.3514479164182865E-2</v>
      </c>
      <c r="H81" s="19">
        <v>3225.451</v>
      </c>
      <c r="I81" s="140">
        <v>3134.1400000000003</v>
      </c>
      <c r="J81" s="214">
        <f t="shared" si="39"/>
        <v>8.5668359930865974E-3</v>
      </c>
      <c r="K81" s="215">
        <f t="shared" si="40"/>
        <v>8.0050291200704712E-3</v>
      </c>
      <c r="L81" s="59">
        <f>(I81-H81)/H81</f>
        <v>-2.830952942704747E-2</v>
      </c>
      <c r="N81" s="40">
        <f t="shared" si="34"/>
        <v>3.4964314285776226</v>
      </c>
      <c r="O81" s="143">
        <f t="shared" si="35"/>
        <v>3.5895415464575202</v>
      </c>
      <c r="P81" s="52">
        <f>(O81-N81)/N81</f>
        <v>2.6630042596824392E-2</v>
      </c>
    </row>
    <row r="82" spans="1:16" ht="20.100000000000001" customHeight="1" x14ac:dyDescent="0.25">
      <c r="A82" s="38" t="s">
        <v>199</v>
      </c>
      <c r="B82" s="19">
        <v>6961.8100000000013</v>
      </c>
      <c r="C82" s="140">
        <v>12006.419999999998</v>
      </c>
      <c r="D82" s="247">
        <f t="shared" si="36"/>
        <v>5.2909721566353216E-3</v>
      </c>
      <c r="E82" s="215">
        <f t="shared" si="37"/>
        <v>8.8239109715431401E-3</v>
      </c>
      <c r="F82" s="52">
        <f>(C82-B82)/B82</f>
        <v>0.72461184663183797</v>
      </c>
      <c r="H82" s="19">
        <v>1559.3699999999997</v>
      </c>
      <c r="I82" s="140">
        <v>3105.3580000000006</v>
      </c>
      <c r="J82" s="214">
        <f t="shared" si="39"/>
        <v>4.1417051576785524E-3</v>
      </c>
      <c r="K82" s="215">
        <f t="shared" si="40"/>
        <v>7.9315158921566351E-3</v>
      </c>
      <c r="L82" s="59">
        <f>(I82-H82)/H82</f>
        <v>0.99141832919704831</v>
      </c>
      <c r="N82" s="40">
        <f t="shared" si="34"/>
        <v>2.2398916373759112</v>
      </c>
      <c r="O82" s="143">
        <f t="shared" si="35"/>
        <v>2.5864146015215201</v>
      </c>
      <c r="P82" s="52">
        <f>(O82-N82)/N82</f>
        <v>0.15470523589773708</v>
      </c>
    </row>
    <row r="83" spans="1:16" ht="20.100000000000001" customHeight="1" x14ac:dyDescent="0.25">
      <c r="A83" s="38" t="s">
        <v>200</v>
      </c>
      <c r="B83" s="19">
        <v>13166.16</v>
      </c>
      <c r="C83" s="140">
        <v>11281.719999999992</v>
      </c>
      <c r="D83" s="247">
        <f t="shared" si="36"/>
        <v>1.0006275087916173E-2</v>
      </c>
      <c r="E83" s="215">
        <f t="shared" si="37"/>
        <v>8.2913052255274775E-3</v>
      </c>
      <c r="F83" s="52">
        <f>(C83-B83)/B83</f>
        <v>-0.14312753300886574</v>
      </c>
      <c r="H83" s="19">
        <v>3187.7560000000012</v>
      </c>
      <c r="I83" s="140">
        <v>2975.3819999999982</v>
      </c>
      <c r="J83" s="214">
        <f t="shared" si="39"/>
        <v>8.4667176273884714E-3</v>
      </c>
      <c r="K83" s="215">
        <f t="shared" si="40"/>
        <v>7.5995391250338216E-3</v>
      </c>
      <c r="L83" s="59">
        <f>(I83-H83)/H83</f>
        <v>-6.6621786611021319E-2</v>
      </c>
      <c r="N83" s="40">
        <f t="shared" si="34"/>
        <v>2.4211736755439714</v>
      </c>
      <c r="O83" s="143">
        <f t="shared" si="35"/>
        <v>2.6373478512141766</v>
      </c>
      <c r="P83" s="52">
        <f>(O83-N83)/N83</f>
        <v>8.9284869505132342E-2</v>
      </c>
    </row>
    <row r="84" spans="1:16" ht="20.100000000000001" customHeight="1" x14ac:dyDescent="0.25">
      <c r="A84" s="38" t="s">
        <v>201</v>
      </c>
      <c r="B84" s="19">
        <v>13052.100000000006</v>
      </c>
      <c r="C84" s="140">
        <v>7193.3800000000028</v>
      </c>
      <c r="D84" s="247">
        <f t="shared" si="36"/>
        <v>9.9195895443311283E-3</v>
      </c>
      <c r="E84" s="215">
        <f t="shared" si="37"/>
        <v>5.2866503674266789E-3</v>
      </c>
      <c r="F84" s="52">
        <f t="shared" si="43"/>
        <v>-0.44887182905432843</v>
      </c>
      <c r="H84" s="19">
        <v>3842.1120000000005</v>
      </c>
      <c r="I84" s="140">
        <v>2397.0010000000007</v>
      </c>
      <c r="J84" s="214">
        <f t="shared" si="39"/>
        <v>1.0204694900362752E-2</v>
      </c>
      <c r="K84" s="215">
        <f t="shared" si="40"/>
        <v>6.122273671832797E-3</v>
      </c>
      <c r="L84" s="59">
        <f t="shared" si="41"/>
        <v>-0.37612412131660911</v>
      </c>
      <c r="N84" s="40">
        <f t="shared" si="34"/>
        <v>2.943673431861539</v>
      </c>
      <c r="O84" s="143">
        <f t="shared" si="35"/>
        <v>3.3322318576246488</v>
      </c>
      <c r="P84" s="52">
        <f t="shared" si="42"/>
        <v>0.13199780300268932</v>
      </c>
    </row>
    <row r="85" spans="1:16" ht="20.100000000000001" customHeight="1" x14ac:dyDescent="0.25">
      <c r="A85" s="38" t="s">
        <v>202</v>
      </c>
      <c r="B85" s="19">
        <v>11636.59</v>
      </c>
      <c r="C85" s="140">
        <v>9023.9</v>
      </c>
      <c r="D85" s="247">
        <f t="shared" si="36"/>
        <v>8.8438026444532386E-3</v>
      </c>
      <c r="E85" s="215">
        <f t="shared" si="37"/>
        <v>6.6319594197194629E-3</v>
      </c>
      <c r="F85" s="52">
        <f t="shared" si="43"/>
        <v>-0.22452367918780333</v>
      </c>
      <c r="H85" s="19">
        <v>2552.532999999999</v>
      </c>
      <c r="I85" s="140">
        <v>2001.3470000000007</v>
      </c>
      <c r="J85" s="214">
        <f t="shared" si="39"/>
        <v>6.7795578286389416E-3</v>
      </c>
      <c r="K85" s="215">
        <f t="shared" si="40"/>
        <v>5.1117183707063757E-3</v>
      </c>
      <c r="L85" s="59">
        <f t="shared" si="41"/>
        <v>-0.21593687525293445</v>
      </c>
      <c r="N85" s="40">
        <f t="shared" si="34"/>
        <v>2.1935403756598788</v>
      </c>
      <c r="O85" s="143">
        <f t="shared" si="35"/>
        <v>2.2178293199171097</v>
      </c>
      <c r="P85" s="52">
        <f t="shared" si="42"/>
        <v>1.1072941499845491E-2</v>
      </c>
    </row>
    <row r="86" spans="1:16" ht="20.100000000000001" customHeight="1" x14ac:dyDescent="0.25">
      <c r="A86" s="38" t="s">
        <v>203</v>
      </c>
      <c r="B86" s="19">
        <v>25451.100000000006</v>
      </c>
      <c r="C86" s="140">
        <v>16970.13</v>
      </c>
      <c r="D86" s="247">
        <f t="shared" si="36"/>
        <v>1.9342823411690527E-2</v>
      </c>
      <c r="E86" s="215">
        <f t="shared" si="37"/>
        <v>1.2471903889378634E-2</v>
      </c>
      <c r="F86" s="52">
        <f t="shared" si="43"/>
        <v>-0.3332260688143146</v>
      </c>
      <c r="H86" s="19">
        <v>2872.126999999999</v>
      </c>
      <c r="I86" s="140">
        <v>1997.2090000000012</v>
      </c>
      <c r="J86" s="214">
        <f t="shared" si="39"/>
        <v>7.6284032714543865E-3</v>
      </c>
      <c r="K86" s="215">
        <f t="shared" si="40"/>
        <v>5.1011493436371163E-3</v>
      </c>
      <c r="L86" s="59">
        <f t="shared" si="41"/>
        <v>-0.30462371615182687</v>
      </c>
      <c r="N86" s="40">
        <f t="shared" si="34"/>
        <v>1.1284883561024861</v>
      </c>
      <c r="O86" s="143">
        <f t="shared" si="35"/>
        <v>1.1768967002609885</v>
      </c>
      <c r="P86" s="52">
        <f t="shared" si="42"/>
        <v>4.2896627064627033E-2</v>
      </c>
    </row>
    <row r="87" spans="1:16" ht="20.100000000000001" customHeight="1" x14ac:dyDescent="0.25">
      <c r="A87" s="38" t="s">
        <v>204</v>
      </c>
      <c r="B87" s="19">
        <v>3335.4100000000003</v>
      </c>
      <c r="C87" s="140">
        <v>5066.3400000000038</v>
      </c>
      <c r="D87" s="247">
        <f t="shared" si="36"/>
        <v>2.5349099502806043E-3</v>
      </c>
      <c r="E87" s="215">
        <f t="shared" si="37"/>
        <v>3.7234190634317234E-3</v>
      </c>
      <c r="F87" s="52">
        <f t="shared" ref="F87:F88" si="44">(C87-B87)/B87</f>
        <v>0.51895569060475422</v>
      </c>
      <c r="H87" s="19">
        <v>1309.6479999999999</v>
      </c>
      <c r="I87" s="140">
        <v>1862.9939999999999</v>
      </c>
      <c r="J87" s="214">
        <f t="shared" si="39"/>
        <v>3.4784405730156421E-3</v>
      </c>
      <c r="K87" s="215">
        <f t="shared" si="40"/>
        <v>4.7583455814087959E-3</v>
      </c>
      <c r="L87" s="59">
        <f t="shared" ref="L87:L88" si="45">(I87-H87)/H87</f>
        <v>0.42251505748109419</v>
      </c>
      <c r="N87" s="40">
        <f t="shared" si="34"/>
        <v>3.9264977918756609</v>
      </c>
      <c r="O87" s="143">
        <f t="shared" si="35"/>
        <v>3.6771989246675085</v>
      </c>
      <c r="P87" s="52">
        <f t="shared" ref="P87:P88" si="46">(O87-N87)/N87</f>
        <v>-6.3491406444689244E-2</v>
      </c>
    </row>
    <row r="88" spans="1:16" ht="20.100000000000001" customHeight="1" x14ac:dyDescent="0.25">
      <c r="A88" s="38" t="s">
        <v>205</v>
      </c>
      <c r="B88" s="19">
        <v>36229.25</v>
      </c>
      <c r="C88" s="140">
        <v>35387.910000000003</v>
      </c>
      <c r="D88" s="247">
        <f t="shared" si="36"/>
        <v>2.7534212080734775E-2</v>
      </c>
      <c r="E88" s="215">
        <f t="shared" si="37"/>
        <v>2.6007733138519333E-2</v>
      </c>
      <c r="F88" s="52">
        <f t="shared" si="44"/>
        <v>-2.3222672288275261E-2</v>
      </c>
      <c r="H88" s="19">
        <v>1802.8010000000002</v>
      </c>
      <c r="I88" s="140">
        <v>1798.6070000000002</v>
      </c>
      <c r="J88" s="214">
        <f t="shared" si="39"/>
        <v>4.7882607719579411E-3</v>
      </c>
      <c r="K88" s="215">
        <f t="shared" si="40"/>
        <v>4.5938922353700182E-3</v>
      </c>
      <c r="L88" s="59">
        <f t="shared" si="45"/>
        <v>-2.3263798943976401E-3</v>
      </c>
      <c r="N88" s="40">
        <f t="shared" si="34"/>
        <v>0.49760925219263447</v>
      </c>
      <c r="O88" s="143">
        <f t="shared" si="35"/>
        <v>0.50825465533285241</v>
      </c>
      <c r="P88" s="52">
        <f t="shared" si="46"/>
        <v>2.1393097281271808E-2</v>
      </c>
    </row>
    <row r="89" spans="1:16" ht="20.100000000000001" customHeight="1" x14ac:dyDescent="0.25">
      <c r="A89" s="38" t="s">
        <v>206</v>
      </c>
      <c r="B89" s="19">
        <v>3816.5399999999991</v>
      </c>
      <c r="C89" s="140">
        <v>2028.1900000000007</v>
      </c>
      <c r="D89" s="247">
        <f t="shared" si="36"/>
        <v>2.9005685123100113E-3</v>
      </c>
      <c r="E89" s="215">
        <f t="shared" si="37"/>
        <v>1.4905832041003139E-3</v>
      </c>
      <c r="F89" s="52">
        <f t="shared" ref="F89:F94" si="47">(C89-B89)/B89</f>
        <v>-0.46857886986642316</v>
      </c>
      <c r="H89" s="19">
        <v>2605.6120000000014</v>
      </c>
      <c r="I89" s="140">
        <v>1751.4330000000007</v>
      </c>
      <c r="J89" s="214">
        <f t="shared" si="39"/>
        <v>6.9205362802344135E-3</v>
      </c>
      <c r="K89" s="215">
        <f t="shared" si="40"/>
        <v>4.4734032834692732E-3</v>
      </c>
      <c r="L89" s="59">
        <f t="shared" ref="L89:L94" si="48">(I89-H89)/H89</f>
        <v>-0.32782279172800871</v>
      </c>
      <c r="N89" s="40">
        <f t="shared" si="34"/>
        <v>6.8271575825223954</v>
      </c>
      <c r="O89" s="143">
        <f t="shared" si="35"/>
        <v>8.6354483554302099</v>
      </c>
      <c r="P89" s="52">
        <f t="shared" ref="P89:P92" si="49">(O89-N89)/N89</f>
        <v>0.26486729668245251</v>
      </c>
    </row>
    <row r="90" spans="1:16" ht="20.100000000000001" customHeight="1" x14ac:dyDescent="0.25">
      <c r="A90" s="38" t="s">
        <v>207</v>
      </c>
      <c r="B90" s="19">
        <v>1679.2099999999998</v>
      </c>
      <c r="C90" s="140">
        <v>2081.41</v>
      </c>
      <c r="D90" s="247">
        <f t="shared" si="36"/>
        <v>1.2761987694498405E-3</v>
      </c>
      <c r="E90" s="215">
        <f t="shared" si="37"/>
        <v>1.5296963237400999E-3</v>
      </c>
      <c r="F90" s="52">
        <f t="shared" si="47"/>
        <v>0.23951739210700276</v>
      </c>
      <c r="H90" s="19">
        <v>1813.4610000000009</v>
      </c>
      <c r="I90" s="140">
        <v>1661.453</v>
      </c>
      <c r="J90" s="214">
        <f t="shared" si="39"/>
        <v>4.8165738579996481E-3</v>
      </c>
      <c r="K90" s="215">
        <f t="shared" si="40"/>
        <v>4.2435818587007734E-3</v>
      </c>
      <c r="L90" s="59">
        <f t="shared" si="48"/>
        <v>-8.3822039735070603E-2</v>
      </c>
      <c r="N90" s="40">
        <f t="shared" si="34"/>
        <v>10.799489045443995</v>
      </c>
      <c r="O90" s="143">
        <f t="shared" si="35"/>
        <v>7.9823436997035664</v>
      </c>
      <c r="P90" s="52">
        <f t="shared" si="49"/>
        <v>-0.26085913267618005</v>
      </c>
    </row>
    <row r="91" spans="1:16" ht="20.100000000000001" customHeight="1" x14ac:dyDescent="0.25">
      <c r="A91" s="38" t="s">
        <v>208</v>
      </c>
      <c r="B91" s="19">
        <v>5015.55</v>
      </c>
      <c r="C91" s="140">
        <v>3872.2699999999995</v>
      </c>
      <c r="D91" s="247">
        <f t="shared" si="36"/>
        <v>3.81181551927046E-3</v>
      </c>
      <c r="E91" s="215">
        <f t="shared" si="37"/>
        <v>2.845857944147994E-3</v>
      </c>
      <c r="F91" s="52">
        <f t="shared" si="47"/>
        <v>-0.22794708456699675</v>
      </c>
      <c r="H91" s="19">
        <v>2107.0529999999999</v>
      </c>
      <c r="I91" s="140">
        <v>1603.172</v>
      </c>
      <c r="J91" s="214">
        <f t="shared" si="39"/>
        <v>5.5963576813726499E-3</v>
      </c>
      <c r="K91" s="215">
        <f t="shared" si="40"/>
        <v>4.0947240852296377E-3</v>
      </c>
      <c r="L91" s="59">
        <f t="shared" si="48"/>
        <v>-0.23914016401106183</v>
      </c>
      <c r="N91" s="40">
        <f t="shared" si="34"/>
        <v>4.2010407632263655</v>
      </c>
      <c r="O91" s="143">
        <f t="shared" si="35"/>
        <v>4.1401348562987605</v>
      </c>
      <c r="P91" s="52">
        <f t="shared" si="49"/>
        <v>-1.4497813841927531E-2</v>
      </c>
    </row>
    <row r="92" spans="1:16" ht="20.100000000000001" customHeight="1" x14ac:dyDescent="0.25">
      <c r="A92" s="38" t="s">
        <v>209</v>
      </c>
      <c r="B92" s="19">
        <v>7130.01</v>
      </c>
      <c r="C92" s="140">
        <v>5493.8500000000013</v>
      </c>
      <c r="D92" s="247">
        <f t="shared" si="36"/>
        <v>5.4188040734423088E-3</v>
      </c>
      <c r="E92" s="215">
        <f t="shared" si="37"/>
        <v>4.0376101528192664E-3</v>
      </c>
      <c r="F92" s="52">
        <f t="shared" si="47"/>
        <v>-0.22947513397596903</v>
      </c>
      <c r="H92" s="19">
        <v>1837.5190000000002</v>
      </c>
      <c r="I92" s="140">
        <v>1411.452</v>
      </c>
      <c r="J92" s="214">
        <f t="shared" si="39"/>
        <v>4.8804721904566195E-3</v>
      </c>
      <c r="K92" s="215">
        <f t="shared" si="40"/>
        <v>3.6050445613730418E-3</v>
      </c>
      <c r="L92" s="59">
        <f t="shared" si="48"/>
        <v>-0.23187079970329569</v>
      </c>
      <c r="N92" s="40">
        <f t="shared" si="34"/>
        <v>2.5771618833634173</v>
      </c>
      <c r="O92" s="143">
        <f t="shared" si="35"/>
        <v>2.5691491394923411</v>
      </c>
      <c r="P92" s="52">
        <f t="shared" si="49"/>
        <v>-3.1091348676237918E-3</v>
      </c>
    </row>
    <row r="93" spans="1:16" ht="20.100000000000001" customHeight="1" x14ac:dyDescent="0.25">
      <c r="A93" s="38" t="s">
        <v>210</v>
      </c>
      <c r="B93" s="19">
        <v>2320.41</v>
      </c>
      <c r="C93" s="140">
        <v>5179.6499999999987</v>
      </c>
      <c r="D93" s="247">
        <f t="shared" si="36"/>
        <v>1.7635104523073975E-3</v>
      </c>
      <c r="E93" s="215">
        <f t="shared" si="37"/>
        <v>3.8066942905340163E-3</v>
      </c>
      <c r="F93" s="52">
        <f t="shared" si="47"/>
        <v>1.2322132726544013</v>
      </c>
      <c r="H93" s="19">
        <v>600.077</v>
      </c>
      <c r="I93" s="140">
        <v>1220.3480000000002</v>
      </c>
      <c r="J93" s="214">
        <f t="shared" si="39"/>
        <v>1.5938116071902585E-3</v>
      </c>
      <c r="K93" s="215">
        <f t="shared" si="40"/>
        <v>3.1169383871236635E-3</v>
      </c>
      <c r="L93" s="59">
        <f t="shared" si="48"/>
        <v>1.0336523479486803</v>
      </c>
      <c r="N93" s="40">
        <f t="shared" ref="N93:N94" si="50">(H93/B93)*10</f>
        <v>2.5860817700320204</v>
      </c>
      <c r="O93" s="143">
        <f t="shared" ref="O93:O94" si="51">(I93/C93)*10</f>
        <v>2.3560433620032253</v>
      </c>
      <c r="P93" s="52">
        <f t="shared" ref="P93:P94" si="52">(O93-N93)/N93</f>
        <v>-8.8952488159702262E-2</v>
      </c>
    </row>
    <row r="94" spans="1:16" ht="20.100000000000001" customHeight="1" x14ac:dyDescent="0.25">
      <c r="A94" s="38" t="s">
        <v>211</v>
      </c>
      <c r="B94" s="19">
        <v>1623.7300000000005</v>
      </c>
      <c r="C94" s="140">
        <v>4656.3600000000006</v>
      </c>
      <c r="D94" s="247">
        <f t="shared" si="36"/>
        <v>1.2340339968906751E-3</v>
      </c>
      <c r="E94" s="215">
        <f t="shared" si="37"/>
        <v>3.4221113447184615E-3</v>
      </c>
      <c r="F94" s="52">
        <f t="shared" si="47"/>
        <v>1.8676935204744627</v>
      </c>
      <c r="H94" s="19">
        <v>348.90299999999996</v>
      </c>
      <c r="I94" s="140">
        <v>1054.3829999999998</v>
      </c>
      <c r="J94" s="214">
        <f t="shared" si="39"/>
        <v>9.2669049335919007E-4</v>
      </c>
      <c r="K94" s="215">
        <f t="shared" si="40"/>
        <v>2.693040712510373E-3</v>
      </c>
      <c r="L94" s="59">
        <f t="shared" si="48"/>
        <v>2.0219946518086687</v>
      </c>
      <c r="N94" s="40">
        <f t="shared" si="50"/>
        <v>2.1487747347157464</v>
      </c>
      <c r="O94" s="143">
        <f t="shared" si="51"/>
        <v>2.2643932170193022</v>
      </c>
      <c r="P94" s="52">
        <f t="shared" si="52"/>
        <v>5.3806702226909101E-2</v>
      </c>
    </row>
    <row r="95" spans="1:16" ht="20.100000000000001" customHeight="1" thickBot="1" x14ac:dyDescent="0.3">
      <c r="A95" s="8" t="s">
        <v>17</v>
      </c>
      <c r="B95" s="19">
        <f>B96-SUM(B68:B94)</f>
        <v>52661.509999999776</v>
      </c>
      <c r="C95" s="140">
        <f>C96-SUM(C68:C94)</f>
        <v>51245.659999999683</v>
      </c>
      <c r="D95" s="247">
        <f t="shared" si="36"/>
        <v>4.002272155321264E-2</v>
      </c>
      <c r="E95" s="215">
        <f t="shared" si="37"/>
        <v>3.7662112562942718E-2</v>
      </c>
      <c r="F95" s="52">
        <f t="shared" si="38"/>
        <v>-2.6885860280119182E-2</v>
      </c>
      <c r="H95" s="19">
        <f>H96-SUM(H68:H94)</f>
        <v>15642.17099999974</v>
      </c>
      <c r="I95" s="140">
        <f>I96-SUM(I68:I94)</f>
        <v>15300.934999999881</v>
      </c>
      <c r="J95" s="214">
        <f t="shared" si="39"/>
        <v>4.1545791125896243E-2</v>
      </c>
      <c r="K95" s="215">
        <f t="shared" si="40"/>
        <v>3.9080714403091278E-2</v>
      </c>
      <c r="L95" s="59">
        <f t="shared" si="41"/>
        <v>-2.1815130393336359E-2</v>
      </c>
      <c r="N95" s="40">
        <f t="shared" si="34"/>
        <v>2.9703232968442812</v>
      </c>
      <c r="O95" s="143">
        <f t="shared" si="35"/>
        <v>2.9858011390623078</v>
      </c>
      <c r="P95" s="52">
        <f t="shared" si="42"/>
        <v>5.2108274659766907E-3</v>
      </c>
    </row>
    <row r="96" spans="1:16" s="1" customFormat="1" ht="26.25" customHeight="1" thickBot="1" x14ac:dyDescent="0.3">
      <c r="A96" s="12" t="s">
        <v>18</v>
      </c>
      <c r="B96" s="17">
        <v>1315790.33</v>
      </c>
      <c r="C96" s="145">
        <v>1360668.7599999998</v>
      </c>
      <c r="D96" s="243">
        <f>SUM(D68:D95)</f>
        <v>1.0000000000000004</v>
      </c>
      <c r="E96" s="244">
        <f>SUM(E68:E95)</f>
        <v>1.0000000000000004</v>
      </c>
      <c r="F96" s="57">
        <f t="shared" si="38"/>
        <v>3.4107584602783715E-2</v>
      </c>
      <c r="H96" s="17">
        <v>376504.34799999977</v>
      </c>
      <c r="I96" s="145">
        <v>391521.37399999984</v>
      </c>
      <c r="J96" s="255">
        <f t="shared" si="39"/>
        <v>1</v>
      </c>
      <c r="K96" s="244">
        <f t="shared" si="40"/>
        <v>1</v>
      </c>
      <c r="L96" s="60">
        <f t="shared" si="41"/>
        <v>3.988539861430785E-2</v>
      </c>
      <c r="N96" s="37">
        <f t="shared" si="34"/>
        <v>2.8614311825805845</v>
      </c>
      <c r="O96" s="150">
        <f t="shared" si="35"/>
        <v>2.8774187040202195</v>
      </c>
      <c r="P96" s="57">
        <f t="shared" si="42"/>
        <v>5.5872465278779268E-3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K92" sqref="K92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162</v>
      </c>
    </row>
    <row r="3" spans="1:17" ht="8.25" customHeight="1" thickBot="1" x14ac:dyDescent="0.3"/>
    <row r="4" spans="1:17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7" x14ac:dyDescent="0.25">
      <c r="A5" s="360"/>
      <c r="B5" s="354" t="s">
        <v>66</v>
      </c>
      <c r="C5" s="348"/>
      <c r="D5" s="354" t="str">
        <f>B5</f>
        <v>set</v>
      </c>
      <c r="E5" s="348"/>
      <c r="F5" s="131" t="s">
        <v>149</v>
      </c>
      <c r="H5" s="343" t="str">
        <f>B5</f>
        <v>set</v>
      </c>
      <c r="I5" s="348"/>
      <c r="J5" s="354" t="str">
        <f>B5</f>
        <v>set</v>
      </c>
      <c r="K5" s="344"/>
      <c r="L5" s="131" t="str">
        <f>F5</f>
        <v>2023 /2022</v>
      </c>
      <c r="N5" s="343" t="str">
        <f>B5</f>
        <v>set</v>
      </c>
      <c r="O5" s="344"/>
      <c r="P5" s="131" t="str">
        <f>L5</f>
        <v>2023 /2022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164</v>
      </c>
      <c r="B7" s="19">
        <v>31380.539999999994</v>
      </c>
      <c r="C7" s="147">
        <v>29746.71</v>
      </c>
      <c r="D7" s="214">
        <f>B7/$B$33</f>
        <v>0.10351906306369787</v>
      </c>
      <c r="E7" s="246">
        <f>C7/$C$33</f>
        <v>0.11136618556145247</v>
      </c>
      <c r="F7" s="52">
        <f>(C7-B7)/B7</f>
        <v>-5.2065069625952733E-2</v>
      </c>
      <c r="H7" s="19">
        <v>9432.5649999999951</v>
      </c>
      <c r="I7" s="147">
        <v>8416.348</v>
      </c>
      <c r="J7" s="214">
        <f t="shared" ref="J7:J32" si="0">H7/$H$33</f>
        <v>0.10322112472814424</v>
      </c>
      <c r="K7" s="246">
        <f>I7/$I$33</f>
        <v>0.10570534444394249</v>
      </c>
      <c r="L7" s="52">
        <f>(I7-H7)/H7</f>
        <v>-0.10773495862472145</v>
      </c>
      <c r="N7" s="40">
        <f t="shared" ref="N7:O33" si="1">(H7/B7)*10</f>
        <v>3.0058644624980952</v>
      </c>
      <c r="O7" s="149">
        <f t="shared" si="1"/>
        <v>2.8293374292484783</v>
      </c>
      <c r="P7" s="52">
        <f>(O7-N7)/N7</f>
        <v>-5.8727542592825338E-2</v>
      </c>
      <c r="Q7" s="2"/>
    </row>
    <row r="8" spans="1:17" ht="20.100000000000001" customHeight="1" x14ac:dyDescent="0.25">
      <c r="A8" s="8" t="s">
        <v>163</v>
      </c>
      <c r="B8" s="19">
        <v>21534.420000000002</v>
      </c>
      <c r="C8" s="140">
        <v>16675.460000000003</v>
      </c>
      <c r="D8" s="214">
        <f t="shared" ref="D8:D32" si="2">B8/$B$33</f>
        <v>7.1038388186441578E-2</v>
      </c>
      <c r="E8" s="215">
        <f t="shared" ref="E8:E32" si="3">C8/$C$33</f>
        <v>6.2429840902828534E-2</v>
      </c>
      <c r="F8" s="52">
        <f t="shared" ref="F8:F33" si="4">(C8-B8)/B8</f>
        <v>-0.22563691058315008</v>
      </c>
      <c r="H8" s="19">
        <v>9540.8729999999996</v>
      </c>
      <c r="I8" s="140">
        <v>7957.5999999999985</v>
      </c>
      <c r="J8" s="214">
        <f t="shared" si="0"/>
        <v>0.10440634567038597</v>
      </c>
      <c r="K8" s="215">
        <f t="shared" ref="K8:K32" si="5">I8/$I$33</f>
        <v>9.9943686851721975E-2</v>
      </c>
      <c r="L8" s="52">
        <f t="shared" ref="L8:L33" si="6">(I8-H8)/H8</f>
        <v>-0.16594634474224751</v>
      </c>
      <c r="N8" s="40">
        <f t="shared" si="1"/>
        <v>4.4305223915944794</v>
      </c>
      <c r="O8" s="143">
        <f t="shared" si="1"/>
        <v>4.7720422704980834</v>
      </c>
      <c r="P8" s="52">
        <f t="shared" ref="P8:P33" si="7">(O8-N8)/N8</f>
        <v>7.7083433671733703E-2</v>
      </c>
      <c r="Q8" s="2"/>
    </row>
    <row r="9" spans="1:17" ht="20.100000000000001" customHeight="1" x14ac:dyDescent="0.25">
      <c r="A9" s="8" t="s">
        <v>166</v>
      </c>
      <c r="B9" s="19">
        <v>25817.279999999999</v>
      </c>
      <c r="C9" s="140">
        <v>26455.089999999997</v>
      </c>
      <c r="D9" s="214">
        <f t="shared" si="2"/>
        <v>8.5166814734645935E-2</v>
      </c>
      <c r="E9" s="215">
        <f t="shared" si="3"/>
        <v>9.9042968516011534E-2</v>
      </c>
      <c r="F9" s="52">
        <f t="shared" si="4"/>
        <v>2.4704771377929733E-2</v>
      </c>
      <c r="H9" s="19">
        <v>7419.9930000000013</v>
      </c>
      <c r="I9" s="140">
        <v>7383.0049999999992</v>
      </c>
      <c r="J9" s="214">
        <f t="shared" si="0"/>
        <v>8.1197428582252831E-2</v>
      </c>
      <c r="K9" s="215">
        <f t="shared" si="5"/>
        <v>9.2727045810884895E-2</v>
      </c>
      <c r="L9" s="52">
        <f t="shared" si="6"/>
        <v>-4.9849103631232662E-3</v>
      </c>
      <c r="N9" s="40">
        <f t="shared" si="1"/>
        <v>2.8740413397538402</v>
      </c>
      <c r="O9" s="143">
        <f t="shared" si="1"/>
        <v>2.7907691865724136</v>
      </c>
      <c r="P9" s="52">
        <f t="shared" si="7"/>
        <v>-2.8973888450943043E-2</v>
      </c>
      <c r="Q9" s="2"/>
    </row>
    <row r="10" spans="1:17" ht="20.100000000000001" customHeight="1" x14ac:dyDescent="0.25">
      <c r="A10" s="8" t="s">
        <v>165</v>
      </c>
      <c r="B10" s="19">
        <v>24067.46999999999</v>
      </c>
      <c r="C10" s="140">
        <v>17639.940000000002</v>
      </c>
      <c r="D10" s="214">
        <f t="shared" si="2"/>
        <v>7.9394489218912609E-2</v>
      </c>
      <c r="E10" s="215">
        <f t="shared" si="3"/>
        <v>6.6040675803572507E-2</v>
      </c>
      <c r="F10" s="52">
        <f t="shared" si="4"/>
        <v>-0.26706296922775807</v>
      </c>
      <c r="H10" s="19">
        <v>10465.374999999998</v>
      </c>
      <c r="I10" s="140">
        <v>6802.2010000000028</v>
      </c>
      <c r="J10" s="214">
        <f t="shared" si="0"/>
        <v>0.11452322652447165</v>
      </c>
      <c r="K10" s="215">
        <f t="shared" si="5"/>
        <v>8.5432422670964916E-2</v>
      </c>
      <c r="L10" s="52">
        <f t="shared" si="6"/>
        <v>-0.35002797319732892</v>
      </c>
      <c r="N10" s="40">
        <f t="shared" si="1"/>
        <v>4.3483486216041829</v>
      </c>
      <c r="O10" s="143">
        <f t="shared" si="1"/>
        <v>3.8561361319823098</v>
      </c>
      <c r="P10" s="52">
        <f t="shared" si="7"/>
        <v>-0.11319526846959369</v>
      </c>
      <c r="Q10" s="2"/>
    </row>
    <row r="11" spans="1:17" ht="20.100000000000001" customHeight="1" x14ac:dyDescent="0.25">
      <c r="A11" s="8" t="s">
        <v>167</v>
      </c>
      <c r="B11" s="19">
        <v>15303.009999999998</v>
      </c>
      <c r="C11" s="140">
        <v>11338.45</v>
      </c>
      <c r="D11" s="214">
        <f t="shared" si="2"/>
        <v>5.0482026671765344E-2</v>
      </c>
      <c r="E11" s="215">
        <f t="shared" si="3"/>
        <v>4.2449061650153948E-2</v>
      </c>
      <c r="F11" s="52">
        <f t="shared" si="4"/>
        <v>-0.25907060114317365</v>
      </c>
      <c r="H11" s="19">
        <v>7144.9580000000005</v>
      </c>
      <c r="I11" s="140">
        <v>4742.9329999999991</v>
      </c>
      <c r="J11" s="214">
        <f t="shared" si="0"/>
        <v>7.8187704075758022E-2</v>
      </c>
      <c r="K11" s="215">
        <f t="shared" si="5"/>
        <v>5.9568991971285096E-2</v>
      </c>
      <c r="L11" s="52">
        <f t="shared" si="6"/>
        <v>-0.33618462137916016</v>
      </c>
      <c r="N11" s="40">
        <f t="shared" si="1"/>
        <v>4.6689886499453381</v>
      </c>
      <c r="O11" s="143">
        <f t="shared" si="1"/>
        <v>4.1830523572445957</v>
      </c>
      <c r="P11" s="52">
        <f t="shared" si="7"/>
        <v>-0.10407742000110271</v>
      </c>
      <c r="Q11" s="2"/>
    </row>
    <row r="12" spans="1:17" ht="20.100000000000001" customHeight="1" x14ac:dyDescent="0.25">
      <c r="A12" s="8" t="s">
        <v>171</v>
      </c>
      <c r="B12" s="19">
        <v>13457.719999999996</v>
      </c>
      <c r="C12" s="140">
        <v>11004.58</v>
      </c>
      <c r="D12" s="214">
        <f t="shared" si="2"/>
        <v>4.4394728878903549E-2</v>
      </c>
      <c r="E12" s="215">
        <f t="shared" si="3"/>
        <v>4.1199114063566987E-2</v>
      </c>
      <c r="F12" s="52">
        <f t="shared" si="4"/>
        <v>-0.18228496357481033</v>
      </c>
      <c r="H12" s="19">
        <v>4595.0639999999994</v>
      </c>
      <c r="I12" s="140">
        <v>4480.7749999999987</v>
      </c>
      <c r="J12" s="214">
        <f t="shared" si="0"/>
        <v>5.028406104572887E-2</v>
      </c>
      <c r="K12" s="215">
        <f t="shared" si="5"/>
        <v>5.6276411663444319E-2</v>
      </c>
      <c r="L12" s="52">
        <f t="shared" si="6"/>
        <v>-2.4872123652684857E-2</v>
      </c>
      <c r="N12" s="40">
        <f t="shared" si="1"/>
        <v>3.4144446458984143</v>
      </c>
      <c r="O12" s="143">
        <f t="shared" si="1"/>
        <v>4.0717364951683743</v>
      </c>
      <c r="P12" s="52">
        <f t="shared" si="7"/>
        <v>0.19250329627089685</v>
      </c>
      <c r="Q12" s="2"/>
    </row>
    <row r="13" spans="1:17" ht="20.100000000000001" customHeight="1" x14ac:dyDescent="0.25">
      <c r="A13" s="8" t="s">
        <v>169</v>
      </c>
      <c r="B13" s="19">
        <v>9481.42</v>
      </c>
      <c r="C13" s="140">
        <v>14727.13</v>
      </c>
      <c r="D13" s="214">
        <f t="shared" si="2"/>
        <v>3.12775916193095E-2</v>
      </c>
      <c r="E13" s="215">
        <f t="shared" si="3"/>
        <v>5.5135653400582234E-2</v>
      </c>
      <c r="F13" s="52">
        <f t="shared" si="4"/>
        <v>0.55326206412119694</v>
      </c>
      <c r="H13" s="19">
        <v>3782.3999999999996</v>
      </c>
      <c r="I13" s="140">
        <v>4384.5549999999994</v>
      </c>
      <c r="J13" s="214">
        <f t="shared" si="0"/>
        <v>4.139103013567709E-2</v>
      </c>
      <c r="K13" s="215">
        <f t="shared" si="5"/>
        <v>5.5067934038422625E-2</v>
      </c>
      <c r="L13" s="52">
        <f t="shared" si="6"/>
        <v>0.1591991857021996</v>
      </c>
      <c r="N13" s="40">
        <f t="shared" si="1"/>
        <v>3.9892758679607061</v>
      </c>
      <c r="O13" s="143">
        <f t="shared" si="1"/>
        <v>2.9771958283793243</v>
      </c>
      <c r="P13" s="52">
        <f t="shared" si="7"/>
        <v>-0.253700188475246</v>
      </c>
      <c r="Q13" s="2"/>
    </row>
    <row r="14" spans="1:17" ht="20.100000000000001" customHeight="1" x14ac:dyDescent="0.25">
      <c r="A14" s="8" t="s">
        <v>168</v>
      </c>
      <c r="B14" s="19">
        <v>17392.14</v>
      </c>
      <c r="C14" s="140">
        <v>16562.439999999999</v>
      </c>
      <c r="D14" s="214">
        <f t="shared" si="2"/>
        <v>5.73737111430416E-2</v>
      </c>
      <c r="E14" s="215">
        <f t="shared" si="3"/>
        <v>6.2006714906973674E-2</v>
      </c>
      <c r="F14" s="52">
        <f t="shared" si="4"/>
        <v>-4.7705457752755025E-2</v>
      </c>
      <c r="H14" s="19">
        <v>4604.1330000000016</v>
      </c>
      <c r="I14" s="140">
        <v>4377.8279999999995</v>
      </c>
      <c r="J14" s="214">
        <f t="shared" si="0"/>
        <v>5.0383303656848941E-2</v>
      </c>
      <c r="K14" s="215">
        <f t="shared" si="5"/>
        <v>5.4983446104692413E-2</v>
      </c>
      <c r="L14" s="52">
        <f t="shared" si="6"/>
        <v>-4.9152576608886417E-2</v>
      </c>
      <c r="N14" s="40">
        <f t="shared" si="1"/>
        <v>2.6472492746723528</v>
      </c>
      <c r="O14" s="143">
        <f t="shared" si="1"/>
        <v>2.6432264811223467</v>
      </c>
      <c r="P14" s="52">
        <f t="shared" si="7"/>
        <v>-1.5196126743689514E-3</v>
      </c>
      <c r="Q14" s="2"/>
    </row>
    <row r="15" spans="1:17" ht="20.100000000000001" customHeight="1" x14ac:dyDescent="0.25">
      <c r="A15" s="8" t="s">
        <v>170</v>
      </c>
      <c r="B15" s="19">
        <v>34067.340000000011</v>
      </c>
      <c r="C15" s="140">
        <v>27079.65</v>
      </c>
      <c r="D15" s="214">
        <f t="shared" si="2"/>
        <v>0.11238235919051867</v>
      </c>
      <c r="E15" s="215">
        <f t="shared" si="3"/>
        <v>0.10138120574810414</v>
      </c>
      <c r="F15" s="52">
        <f t="shared" si="4"/>
        <v>-0.20511404764798213</v>
      </c>
      <c r="H15" s="19">
        <v>4879.2000000000016</v>
      </c>
      <c r="I15" s="140">
        <v>3538.3399999999997</v>
      </c>
      <c r="J15" s="214">
        <f t="shared" si="0"/>
        <v>5.3393378341263675E-2</v>
      </c>
      <c r="K15" s="215">
        <f t="shared" si="5"/>
        <v>4.4439874451457972E-2</v>
      </c>
      <c r="L15" s="52">
        <f t="shared" si="6"/>
        <v>-0.2748114444990985</v>
      </c>
      <c r="N15" s="40">
        <f t="shared" si="1"/>
        <v>1.4322221811271441</v>
      </c>
      <c r="O15" s="143">
        <f t="shared" si="1"/>
        <v>1.3066417032716449</v>
      </c>
      <c r="P15" s="52">
        <f t="shared" si="7"/>
        <v>-8.7682260134156462E-2</v>
      </c>
      <c r="Q15" s="2"/>
    </row>
    <row r="16" spans="1:17" ht="20.100000000000001" customHeight="1" x14ac:dyDescent="0.25">
      <c r="A16" s="8" t="s">
        <v>176</v>
      </c>
      <c r="B16" s="19">
        <v>4160.420000000001</v>
      </c>
      <c r="C16" s="140">
        <v>4704.5100000000011</v>
      </c>
      <c r="D16" s="214">
        <f t="shared" si="2"/>
        <v>1.372451781745853E-2</v>
      </c>
      <c r="E16" s="215">
        <f t="shared" si="3"/>
        <v>1.7612816127756947E-2</v>
      </c>
      <c r="F16" s="52">
        <f t="shared" si="4"/>
        <v>0.13077766187067652</v>
      </c>
      <c r="H16" s="19">
        <v>3279.29</v>
      </c>
      <c r="I16" s="140">
        <v>2934.7150000000001</v>
      </c>
      <c r="J16" s="214">
        <f t="shared" si="0"/>
        <v>3.5885467220184146E-2</v>
      </c>
      <c r="K16" s="215">
        <f t="shared" si="5"/>
        <v>3.6858630360793621E-2</v>
      </c>
      <c r="L16" s="52">
        <f t="shared" si="6"/>
        <v>-0.10507609878967698</v>
      </c>
      <c r="N16" s="40">
        <f t="shared" si="1"/>
        <v>7.8821128636051156</v>
      </c>
      <c r="O16" s="143">
        <f t="shared" si="1"/>
        <v>6.238088557575602</v>
      </c>
      <c r="P16" s="52">
        <f t="shared" si="7"/>
        <v>-0.20857660052301902</v>
      </c>
      <c r="Q16" s="2"/>
    </row>
    <row r="17" spans="1:17" ht="20.100000000000001" customHeight="1" x14ac:dyDescent="0.25">
      <c r="A17" s="8" t="s">
        <v>173</v>
      </c>
      <c r="B17" s="19">
        <v>9857.0399999999991</v>
      </c>
      <c r="C17" s="140">
        <v>8414.5999999999985</v>
      </c>
      <c r="D17" s="214">
        <f t="shared" si="2"/>
        <v>3.2516698099567205E-2</v>
      </c>
      <c r="E17" s="215">
        <f t="shared" si="3"/>
        <v>3.1502707527165115E-2</v>
      </c>
      <c r="F17" s="52">
        <f t="shared" si="4"/>
        <v>-0.14633601973817703</v>
      </c>
      <c r="H17" s="19">
        <v>3125.2520000000004</v>
      </c>
      <c r="I17" s="140">
        <v>2825.2860000000001</v>
      </c>
      <c r="J17" s="214">
        <f t="shared" si="0"/>
        <v>3.4199820144243102E-2</v>
      </c>
      <c r="K17" s="215">
        <f t="shared" si="5"/>
        <v>3.5484253952266287E-2</v>
      </c>
      <c r="L17" s="52">
        <f t="shared" si="6"/>
        <v>-9.5981380061511939E-2</v>
      </c>
      <c r="N17" s="40">
        <f t="shared" si="1"/>
        <v>3.1705785915447242</v>
      </c>
      <c r="O17" s="143">
        <f t="shared" si="1"/>
        <v>3.3575998859125811</v>
      </c>
      <c r="P17" s="52">
        <f t="shared" si="7"/>
        <v>5.8986487471593949E-2</v>
      </c>
      <c r="Q17" s="2"/>
    </row>
    <row r="18" spans="1:17" ht="20.100000000000001" customHeight="1" x14ac:dyDescent="0.25">
      <c r="A18" s="8" t="s">
        <v>172</v>
      </c>
      <c r="B18" s="19">
        <v>10859.89</v>
      </c>
      <c r="C18" s="140">
        <v>10789.92</v>
      </c>
      <c r="D18" s="214">
        <f t="shared" si="2"/>
        <v>3.5824929646679819E-2</v>
      </c>
      <c r="E18" s="215">
        <f t="shared" si="3"/>
        <v>4.039546668902972E-2</v>
      </c>
      <c r="F18" s="52">
        <f t="shared" si="4"/>
        <v>-6.4429750209255661E-3</v>
      </c>
      <c r="H18" s="19">
        <v>2368.7559999999999</v>
      </c>
      <c r="I18" s="140">
        <v>2574.7710000000002</v>
      </c>
      <c r="J18" s="214">
        <f t="shared" si="0"/>
        <v>2.5921439028147714E-2</v>
      </c>
      <c r="K18" s="215">
        <f t="shared" si="5"/>
        <v>3.2337904209673154E-2</v>
      </c>
      <c r="L18" s="52">
        <f t="shared" si="6"/>
        <v>8.6971811364277424E-2</v>
      </c>
      <c r="N18" s="40">
        <f t="shared" si="1"/>
        <v>2.1811970471155782</v>
      </c>
      <c r="O18" s="143">
        <f t="shared" si="1"/>
        <v>2.3862744116731172</v>
      </c>
      <c r="P18" s="52">
        <f t="shared" si="7"/>
        <v>9.4020558495040124E-2</v>
      </c>
      <c r="Q18" s="2"/>
    </row>
    <row r="19" spans="1:17" ht="20.100000000000001" customHeight="1" x14ac:dyDescent="0.25">
      <c r="A19" s="8" t="s">
        <v>174</v>
      </c>
      <c r="B19" s="19">
        <v>8537.5099999999984</v>
      </c>
      <c r="C19" s="140">
        <v>7168.89</v>
      </c>
      <c r="D19" s="214">
        <f t="shared" si="2"/>
        <v>2.8163793105438952E-2</v>
      </c>
      <c r="E19" s="215">
        <f t="shared" si="3"/>
        <v>2.6838999472870818E-2</v>
      </c>
      <c r="F19" s="52">
        <f t="shared" si="4"/>
        <v>-0.16030669363784034</v>
      </c>
      <c r="H19" s="19">
        <v>2095.3840000000005</v>
      </c>
      <c r="I19" s="140">
        <v>1772.8889999999999</v>
      </c>
      <c r="J19" s="214">
        <f t="shared" si="0"/>
        <v>2.2929912830429257E-2</v>
      </c>
      <c r="K19" s="215">
        <f t="shared" si="5"/>
        <v>2.2266646104210131E-2</v>
      </c>
      <c r="L19" s="52">
        <f t="shared" si="6"/>
        <v>-0.15390735063358338</v>
      </c>
      <c r="N19" s="40">
        <f t="shared" si="1"/>
        <v>2.4543268470549386</v>
      </c>
      <c r="O19" s="143">
        <f t="shared" si="1"/>
        <v>2.4730313897967466</v>
      </c>
      <c r="P19" s="52">
        <f t="shared" si="7"/>
        <v>7.6210480133289699E-3</v>
      </c>
      <c r="Q19" s="2"/>
    </row>
    <row r="20" spans="1:17" ht="20.100000000000001" customHeight="1" x14ac:dyDescent="0.25">
      <c r="A20" s="8" t="s">
        <v>175</v>
      </c>
      <c r="B20" s="19">
        <v>7432.4200000000019</v>
      </c>
      <c r="C20" s="140">
        <v>7139.0199999999995</v>
      </c>
      <c r="D20" s="214">
        <f t="shared" si="2"/>
        <v>2.451828919119587E-2</v>
      </c>
      <c r="E20" s="215">
        <f t="shared" si="3"/>
        <v>2.6727171712331226E-2</v>
      </c>
      <c r="F20" s="52">
        <f t="shared" si="4"/>
        <v>-3.947570239572068E-2</v>
      </c>
      <c r="H20" s="19">
        <v>1978.6489999999997</v>
      </c>
      <c r="I20" s="140">
        <v>1530.9420000000002</v>
      </c>
      <c r="J20" s="214">
        <f t="shared" si="0"/>
        <v>2.1652474721586115E-2</v>
      </c>
      <c r="K20" s="215">
        <f t="shared" si="5"/>
        <v>1.9227906383350382E-2</v>
      </c>
      <c r="L20" s="52">
        <f t="shared" si="6"/>
        <v>-0.22626903508403942</v>
      </c>
      <c r="N20" s="40">
        <f t="shared" si="1"/>
        <v>2.6621867440214615</v>
      </c>
      <c r="O20" s="143">
        <f t="shared" si="1"/>
        <v>2.1444708097189817</v>
      </c>
      <c r="P20" s="52">
        <f t="shared" si="7"/>
        <v>-0.1944701796239979</v>
      </c>
      <c r="Q20" s="2"/>
    </row>
    <row r="21" spans="1:17" ht="20.100000000000001" customHeight="1" x14ac:dyDescent="0.25">
      <c r="A21" s="8" t="s">
        <v>177</v>
      </c>
      <c r="B21" s="19">
        <v>3422.3000000000011</v>
      </c>
      <c r="C21" s="140">
        <v>4406.4599999999991</v>
      </c>
      <c r="D21" s="214">
        <f t="shared" si="2"/>
        <v>1.1289585504994287E-2</v>
      </c>
      <c r="E21" s="215">
        <f t="shared" si="3"/>
        <v>1.6496972002252277E-2</v>
      </c>
      <c r="F21" s="52">
        <f t="shared" si="4"/>
        <v>0.28757268503637839</v>
      </c>
      <c r="H21" s="19">
        <v>1300.7239999999999</v>
      </c>
      <c r="I21" s="140">
        <v>1382.673</v>
      </c>
      <c r="J21" s="214">
        <f t="shared" si="0"/>
        <v>1.4233900772577846E-2</v>
      </c>
      <c r="K21" s="215">
        <f t="shared" si="5"/>
        <v>1.7365717971540542E-2</v>
      </c>
      <c r="L21" s="52">
        <f t="shared" si="6"/>
        <v>6.3002604703226869E-2</v>
      </c>
      <c r="N21" s="40">
        <f t="shared" si="1"/>
        <v>3.8007305028781802</v>
      </c>
      <c r="O21" s="143">
        <f t="shared" si="1"/>
        <v>3.1378317288707946</v>
      </c>
      <c r="P21" s="52">
        <f t="shared" si="7"/>
        <v>-0.17441351695559365</v>
      </c>
      <c r="Q21" s="2"/>
    </row>
    <row r="22" spans="1:17" ht="20.100000000000001" customHeight="1" x14ac:dyDescent="0.25">
      <c r="A22" s="8" t="s">
        <v>179</v>
      </c>
      <c r="B22" s="19">
        <v>4309.57</v>
      </c>
      <c r="C22" s="140">
        <v>6887.9400000000005</v>
      </c>
      <c r="D22" s="214">
        <f t="shared" si="2"/>
        <v>1.4216538294351228E-2</v>
      </c>
      <c r="E22" s="215">
        <f t="shared" si="3"/>
        <v>2.5787174587581316E-2</v>
      </c>
      <c r="F22" s="52">
        <f t="shared" si="4"/>
        <v>0.59828938850047708</v>
      </c>
      <c r="H22" s="19">
        <v>1034.8159999999998</v>
      </c>
      <c r="I22" s="140">
        <v>1317.5740000000001</v>
      </c>
      <c r="J22" s="214">
        <f t="shared" si="0"/>
        <v>1.1324053574682956E-2</v>
      </c>
      <c r="K22" s="215">
        <f t="shared" si="5"/>
        <v>1.6548105365935806E-2</v>
      </c>
      <c r="L22" s="52">
        <f t="shared" si="6"/>
        <v>0.27324471210340806</v>
      </c>
      <c r="N22" s="40">
        <f t="shared" si="1"/>
        <v>2.4012047605677593</v>
      </c>
      <c r="O22" s="143">
        <f t="shared" si="1"/>
        <v>1.9128709018951964</v>
      </c>
      <c r="P22" s="52">
        <f t="shared" si="7"/>
        <v>-0.2033703525379891</v>
      </c>
      <c r="Q22" s="2"/>
    </row>
    <row r="23" spans="1:17" ht="20.100000000000001" customHeight="1" x14ac:dyDescent="0.25">
      <c r="A23" s="8" t="s">
        <v>178</v>
      </c>
      <c r="B23" s="19">
        <v>441.34000000000003</v>
      </c>
      <c r="C23" s="140">
        <v>470.17999999999995</v>
      </c>
      <c r="D23" s="214">
        <f t="shared" si="2"/>
        <v>1.4559055800994001E-3</v>
      </c>
      <c r="E23" s="215">
        <f t="shared" si="3"/>
        <v>1.7602670388518166E-3</v>
      </c>
      <c r="F23" s="52">
        <f t="shared" si="4"/>
        <v>6.5346444917750296E-2</v>
      </c>
      <c r="H23" s="19">
        <v>1049.6630000000002</v>
      </c>
      <c r="I23" s="140">
        <v>1168.9200000000003</v>
      </c>
      <c r="J23" s="214">
        <f t="shared" si="0"/>
        <v>1.1486525186470291E-2</v>
      </c>
      <c r="K23" s="215">
        <f t="shared" si="5"/>
        <v>1.4681081536482721E-2</v>
      </c>
      <c r="L23" s="52">
        <f t="shared" si="6"/>
        <v>0.11361456010167076</v>
      </c>
      <c r="N23" s="40">
        <f t="shared" si="1"/>
        <v>23.783545565776958</v>
      </c>
      <c r="O23" s="143">
        <f t="shared" si="1"/>
        <v>24.861117019014003</v>
      </c>
      <c r="P23" s="52">
        <f t="shared" si="7"/>
        <v>4.53074353551223E-2</v>
      </c>
      <c r="Q23" s="2"/>
    </row>
    <row r="24" spans="1:17" ht="20.100000000000001" customHeight="1" x14ac:dyDescent="0.25">
      <c r="A24" s="8" t="s">
        <v>181</v>
      </c>
      <c r="B24" s="19">
        <v>4385.3999999999987</v>
      </c>
      <c r="C24" s="140">
        <v>4136.13</v>
      </c>
      <c r="D24" s="214">
        <f t="shared" si="2"/>
        <v>1.4466688564299423E-2</v>
      </c>
      <c r="E24" s="215">
        <f t="shared" si="3"/>
        <v>1.548490643457009E-2</v>
      </c>
      <c r="F24" s="52">
        <f t="shared" si="4"/>
        <v>-5.6840881105486088E-2</v>
      </c>
      <c r="H24" s="19">
        <v>885.99</v>
      </c>
      <c r="I24" s="140">
        <v>958.08600000000001</v>
      </c>
      <c r="J24" s="214">
        <f t="shared" si="0"/>
        <v>9.695441727450441E-3</v>
      </c>
      <c r="K24" s="215">
        <f t="shared" si="5"/>
        <v>1.2033106358829159E-2</v>
      </c>
      <c r="L24" s="52">
        <f t="shared" si="6"/>
        <v>8.137337893204212E-2</v>
      </c>
      <c r="N24" s="40">
        <f t="shared" si="1"/>
        <v>2.0203174168832954</v>
      </c>
      <c r="O24" s="143">
        <f t="shared" si="1"/>
        <v>2.3163827055726003</v>
      </c>
      <c r="P24" s="52">
        <f t="shared" si="7"/>
        <v>0.14654394711205287</v>
      </c>
      <c r="Q24" s="2"/>
    </row>
    <row r="25" spans="1:17" ht="20.100000000000001" customHeight="1" x14ac:dyDescent="0.25">
      <c r="A25" s="8" t="s">
        <v>182</v>
      </c>
      <c r="B25" s="19">
        <v>1486.71</v>
      </c>
      <c r="C25" s="140">
        <v>1687.8200000000002</v>
      </c>
      <c r="D25" s="214">
        <f t="shared" si="2"/>
        <v>4.9044033737924934E-3</v>
      </c>
      <c r="E25" s="215">
        <f t="shared" si="3"/>
        <v>6.3188861999976045E-3</v>
      </c>
      <c r="F25" s="52">
        <f t="shared" si="4"/>
        <v>0.13527184185214342</v>
      </c>
      <c r="H25" s="19">
        <v>594.38700000000006</v>
      </c>
      <c r="I25" s="140">
        <v>724.04800000000012</v>
      </c>
      <c r="J25" s="214">
        <f t="shared" si="0"/>
        <v>6.5044126029120929E-3</v>
      </c>
      <c r="K25" s="215">
        <f t="shared" si="5"/>
        <v>9.0936999318407073E-3</v>
      </c>
      <c r="L25" s="52">
        <f t="shared" si="6"/>
        <v>0.21814238871307759</v>
      </c>
      <c r="N25" s="40">
        <f t="shared" si="1"/>
        <v>3.9980023003813789</v>
      </c>
      <c r="O25" s="143">
        <f t="shared" si="1"/>
        <v>4.289841333791518</v>
      </c>
      <c r="P25" s="52">
        <f t="shared" si="7"/>
        <v>7.2996214479991633E-2</v>
      </c>
      <c r="Q25" s="2"/>
    </row>
    <row r="26" spans="1:17" ht="20.100000000000001" customHeight="1" x14ac:dyDescent="0.25">
      <c r="A26" s="8" t="s">
        <v>186</v>
      </c>
      <c r="B26" s="19">
        <v>2319.8400000000006</v>
      </c>
      <c r="C26" s="140">
        <v>1721.93</v>
      </c>
      <c r="D26" s="214">
        <f t="shared" si="2"/>
        <v>7.6527575133407194E-3</v>
      </c>
      <c r="E26" s="215">
        <f t="shared" si="3"/>
        <v>6.4465877370583798E-3</v>
      </c>
      <c r="F26" s="52">
        <f t="shared" si="4"/>
        <v>-0.25773760259328243</v>
      </c>
      <c r="H26" s="19">
        <v>689.822</v>
      </c>
      <c r="I26" s="140">
        <v>714.76999999999987</v>
      </c>
      <c r="J26" s="214">
        <f t="shared" si="0"/>
        <v>7.5487635338020945E-3</v>
      </c>
      <c r="K26" s="215">
        <f t="shared" si="5"/>
        <v>8.9771726464015923E-3</v>
      </c>
      <c r="L26" s="52">
        <f t="shared" si="6"/>
        <v>3.6165851480526666E-2</v>
      </c>
      <c r="N26" s="40">
        <f t="shared" si="1"/>
        <v>2.9735757638457816</v>
      </c>
      <c r="O26" s="143">
        <f t="shared" si="1"/>
        <v>4.1509817472254964</v>
      </c>
      <c r="P26" s="52">
        <f t="shared" si="7"/>
        <v>0.39595627516715881</v>
      </c>
      <c r="Q26" s="2"/>
    </row>
    <row r="27" spans="1:17" ht="20.100000000000001" customHeight="1" x14ac:dyDescent="0.25">
      <c r="A27" s="8" t="s">
        <v>183</v>
      </c>
      <c r="B27" s="19">
        <v>2438.5800000000004</v>
      </c>
      <c r="C27" s="140">
        <v>1638.7000000000003</v>
      </c>
      <c r="D27" s="214">
        <f t="shared" si="2"/>
        <v>8.0444605735233501E-3</v>
      </c>
      <c r="E27" s="215">
        <f t="shared" si="3"/>
        <v>6.1349899965257399E-3</v>
      </c>
      <c r="F27" s="52">
        <f t="shared" si="4"/>
        <v>-0.32801056352467417</v>
      </c>
      <c r="H27" s="19">
        <v>734.29100000000005</v>
      </c>
      <c r="I27" s="140">
        <v>645.27099999999996</v>
      </c>
      <c r="J27" s="214">
        <f t="shared" si="0"/>
        <v>8.0353904688442446E-3</v>
      </c>
      <c r="K27" s="215">
        <f t="shared" si="5"/>
        <v>8.1042981248740202E-3</v>
      </c>
      <c r="L27" s="52">
        <f t="shared" si="6"/>
        <v>-0.12123259034905792</v>
      </c>
      <c r="N27" s="40">
        <f t="shared" si="1"/>
        <v>3.0111417300232102</v>
      </c>
      <c r="O27" s="143">
        <f t="shared" si="1"/>
        <v>3.9377006163422217</v>
      </c>
      <c r="P27" s="52">
        <f t="shared" si="7"/>
        <v>0.30771015428485643</v>
      </c>
      <c r="Q27" s="2"/>
    </row>
    <row r="28" spans="1:17" ht="20.100000000000001" customHeight="1" x14ac:dyDescent="0.25">
      <c r="A28" s="8" t="s">
        <v>180</v>
      </c>
      <c r="B28" s="19">
        <v>1532.5499999999997</v>
      </c>
      <c r="C28" s="140">
        <v>2673.2799999999997</v>
      </c>
      <c r="D28" s="214">
        <f t="shared" si="2"/>
        <v>5.0556217355810376E-3</v>
      </c>
      <c r="E28" s="215">
        <f t="shared" si="3"/>
        <v>1.0008266343999711E-2</v>
      </c>
      <c r="F28" s="52">
        <f t="shared" si="4"/>
        <v>0.74433460572248877</v>
      </c>
      <c r="H28" s="19">
        <v>440.88500000000005</v>
      </c>
      <c r="I28" s="140">
        <v>616.84500000000003</v>
      </c>
      <c r="J28" s="214">
        <f t="shared" si="0"/>
        <v>4.8246310071298638E-3</v>
      </c>
      <c r="K28" s="215">
        <f t="shared" si="5"/>
        <v>7.7472810289597937E-3</v>
      </c>
      <c r="L28" s="52">
        <f t="shared" si="6"/>
        <v>0.39910634292389163</v>
      </c>
      <c r="N28" s="40">
        <f t="shared" si="1"/>
        <v>2.8768066294737538</v>
      </c>
      <c r="O28" s="143">
        <f t="shared" si="1"/>
        <v>2.3074462832176206</v>
      </c>
      <c r="P28" s="52">
        <f t="shared" si="7"/>
        <v>-0.19791401355338392</v>
      </c>
      <c r="Q28" s="2"/>
    </row>
    <row r="29" spans="1:17" ht="20.100000000000001" customHeight="1" x14ac:dyDescent="0.25">
      <c r="A29" s="8" t="s">
        <v>185</v>
      </c>
      <c r="B29" s="19">
        <v>1813.7100000000003</v>
      </c>
      <c r="C29" s="140">
        <v>1521.65</v>
      </c>
      <c r="D29" s="214">
        <f t="shared" si="2"/>
        <v>5.9831207451898384E-3</v>
      </c>
      <c r="E29" s="215">
        <f t="shared" si="3"/>
        <v>5.6967764253453299E-3</v>
      </c>
      <c r="F29" s="52">
        <f t="shared" si="4"/>
        <v>-0.1610290509508136</v>
      </c>
      <c r="H29" s="19">
        <v>633.97799999999995</v>
      </c>
      <c r="I29" s="140">
        <v>602.03199999999993</v>
      </c>
      <c r="J29" s="214">
        <f t="shared" si="0"/>
        <v>6.937659291284975E-3</v>
      </c>
      <c r="K29" s="215">
        <f t="shared" si="5"/>
        <v>7.56123676519502E-3</v>
      </c>
      <c r="L29" s="52">
        <f t="shared" si="6"/>
        <v>-5.038976115890461E-2</v>
      </c>
      <c r="N29" s="40">
        <f t="shared" si="1"/>
        <v>3.4954761235258109</v>
      </c>
      <c r="O29" s="143">
        <f t="shared" si="1"/>
        <v>3.9564420201754666</v>
      </c>
      <c r="P29" s="52">
        <f t="shared" si="7"/>
        <v>0.13187499509643036</v>
      </c>
      <c r="Q29" s="2"/>
    </row>
    <row r="30" spans="1:17" ht="20.100000000000001" customHeight="1" x14ac:dyDescent="0.25">
      <c r="A30" s="8" t="s">
        <v>198</v>
      </c>
      <c r="B30" s="19">
        <v>1446.3999999999999</v>
      </c>
      <c r="C30" s="140">
        <v>1092.8199999999997</v>
      </c>
      <c r="D30" s="214">
        <f t="shared" si="2"/>
        <v>4.7714275412511263E-3</v>
      </c>
      <c r="E30" s="215">
        <f t="shared" si="3"/>
        <v>4.0913161457272569E-3</v>
      </c>
      <c r="F30" s="52">
        <f t="shared" si="4"/>
        <v>-0.24445519911504437</v>
      </c>
      <c r="H30" s="19">
        <v>716.60700000000008</v>
      </c>
      <c r="I30" s="140">
        <v>553.52700000000004</v>
      </c>
      <c r="J30" s="214">
        <f t="shared" si="0"/>
        <v>7.8418733958431561E-3</v>
      </c>
      <c r="K30" s="215">
        <f t="shared" si="5"/>
        <v>6.9520369397774607E-3</v>
      </c>
      <c r="L30" s="52">
        <f t="shared" si="6"/>
        <v>-0.22757243510041072</v>
      </c>
      <c r="N30" s="40">
        <f t="shared" ref="N30" si="8">(H30/B30)*10</f>
        <v>4.954417865044249</v>
      </c>
      <c r="O30" s="143">
        <f t="shared" ref="O30" si="9">(I30/C30)*10</f>
        <v>5.0651250892187205</v>
      </c>
      <c r="P30" s="52">
        <f t="shared" ref="P30" si="10">(O30-N30)/N30</f>
        <v>2.2345152788900414E-2</v>
      </c>
      <c r="Q30" s="2"/>
    </row>
    <row r="31" spans="1:17" ht="20.100000000000001" customHeight="1" x14ac:dyDescent="0.25">
      <c r="A31" s="8" t="s">
        <v>200</v>
      </c>
      <c r="B31" s="19">
        <v>2385.11</v>
      </c>
      <c r="C31" s="140">
        <v>1619.7199999999998</v>
      </c>
      <c r="D31" s="214">
        <f t="shared" si="2"/>
        <v>7.8680721397355342E-3</v>
      </c>
      <c r="E31" s="215">
        <f t="shared" si="3"/>
        <v>6.0639323837021232E-3</v>
      </c>
      <c r="F31" s="52">
        <f t="shared" si="4"/>
        <v>-0.3209034384158384</v>
      </c>
      <c r="H31" s="19">
        <v>621.72699999999998</v>
      </c>
      <c r="I31" s="140">
        <v>507.23</v>
      </c>
      <c r="J31" s="214">
        <f t="shared" si="0"/>
        <v>6.8035958632519326E-3</v>
      </c>
      <c r="K31" s="215">
        <f t="shared" si="5"/>
        <v>6.3705685485320887E-3</v>
      </c>
      <c r="L31" s="52">
        <f t="shared" si="6"/>
        <v>-0.18415960703009515</v>
      </c>
      <c r="N31" s="40">
        <f t="shared" si="1"/>
        <v>2.6067015777050111</v>
      </c>
      <c r="O31" s="143">
        <f t="shared" si="1"/>
        <v>3.1315906452967184</v>
      </c>
      <c r="P31" s="52">
        <f t="shared" si="7"/>
        <v>0.20136139559704777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43807.659999999916</v>
      </c>
      <c r="C32" s="140">
        <f>C33-SUM(C7:C31)</f>
        <v>29804.179999999993</v>
      </c>
      <c r="D32" s="214">
        <f t="shared" si="2"/>
        <v>0.14451401786626447</v>
      </c>
      <c r="E32" s="215">
        <f t="shared" si="3"/>
        <v>0.11158134262198845</v>
      </c>
      <c r="F32" s="52">
        <f t="shared" si="4"/>
        <v>-0.31965825154778754</v>
      </c>
      <c r="H32" s="19">
        <f>H33-SUM(H7:H31)</f>
        <v>7967.3359999999811</v>
      </c>
      <c r="I32" s="140">
        <f>I33-SUM(I7:I31)</f>
        <v>6707.6729999999952</v>
      </c>
      <c r="J32" s="214">
        <f t="shared" si="0"/>
        <v>8.7187035870628218E-2</v>
      </c>
      <c r="K32" s="215">
        <f t="shared" si="5"/>
        <v>8.4245195764520733E-2</v>
      </c>
      <c r="L32" s="52">
        <f t="shared" si="6"/>
        <v>-0.15810341122804272</v>
      </c>
      <c r="N32" s="40">
        <f t="shared" si="1"/>
        <v>1.8187084176602897</v>
      </c>
      <c r="O32" s="143">
        <f t="shared" si="1"/>
        <v>2.2505812943016705</v>
      </c>
      <c r="P32" s="52">
        <f t="shared" si="7"/>
        <v>0.23746130630272858</v>
      </c>
      <c r="Q32" s="2"/>
    </row>
    <row r="33" spans="1:17" ht="26.25" customHeight="1" thickBot="1" x14ac:dyDescent="0.3">
      <c r="A33" s="35" t="s">
        <v>18</v>
      </c>
      <c r="B33" s="36">
        <v>303137.78999999992</v>
      </c>
      <c r="C33" s="148">
        <v>267107.20000000001</v>
      </c>
      <c r="D33" s="251">
        <f>SUM(D7:D32)</f>
        <v>1</v>
      </c>
      <c r="E33" s="252">
        <f>SUM(E7:E32)</f>
        <v>1</v>
      </c>
      <c r="F33" s="57">
        <f t="shared" si="4"/>
        <v>-0.11885878695625483</v>
      </c>
      <c r="G33" s="56"/>
      <c r="H33" s="36">
        <v>91382.118000000002</v>
      </c>
      <c r="I33" s="148">
        <v>79620.837</v>
      </c>
      <c r="J33" s="251">
        <f>SUM(J7:J32)</f>
        <v>0.99999999999999978</v>
      </c>
      <c r="K33" s="252">
        <f>SUM(K7:K32)</f>
        <v>1</v>
      </c>
      <c r="L33" s="57">
        <f t="shared" si="6"/>
        <v>-0.12870440363398014</v>
      </c>
      <c r="M33" s="56"/>
      <c r="N33" s="37">
        <f t="shared" si="1"/>
        <v>3.0145406153419545</v>
      </c>
      <c r="O33" s="150">
        <f t="shared" si="1"/>
        <v>2.980857011716644</v>
      </c>
      <c r="P33" s="57">
        <f t="shared" si="7"/>
        <v>-1.1173710333801434E-2</v>
      </c>
      <c r="Q33" s="2"/>
    </row>
    <row r="35" spans="1:17" ht="15.75" thickBot="1" x14ac:dyDescent="0.3"/>
    <row r="36" spans="1:17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7" x14ac:dyDescent="0.25">
      <c r="A37" s="360"/>
      <c r="B37" s="354" t="str">
        <f>B5</f>
        <v>set</v>
      </c>
      <c r="C37" s="348"/>
      <c r="D37" s="354" t="str">
        <f>B37</f>
        <v>set</v>
      </c>
      <c r="E37" s="348"/>
      <c r="F37" s="131" t="str">
        <f>F5</f>
        <v>2023 /2022</v>
      </c>
      <c r="H37" s="343" t="str">
        <f>B37</f>
        <v>set</v>
      </c>
      <c r="I37" s="348"/>
      <c r="J37" s="354" t="str">
        <f>B37</f>
        <v>set</v>
      </c>
      <c r="K37" s="344"/>
      <c r="L37" s="131" t="str">
        <f>F37</f>
        <v>2023 /2022</v>
      </c>
      <c r="N37" s="343" t="str">
        <f>B37</f>
        <v>set</v>
      </c>
      <c r="O37" s="344"/>
      <c r="P37" s="131" t="str">
        <f>F37</f>
        <v>2023 /2022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164</v>
      </c>
      <c r="B39" s="19">
        <v>31380.539999999994</v>
      </c>
      <c r="C39" s="147">
        <v>29746.71</v>
      </c>
      <c r="D39" s="247">
        <f>B39/$B$62</f>
        <v>0.2638607767362548</v>
      </c>
      <c r="E39" s="246">
        <f>C39/$C$62</f>
        <v>0.2553371144573271</v>
      </c>
      <c r="F39" s="52">
        <f>(C39-B39)/B39</f>
        <v>-5.2065069625952733E-2</v>
      </c>
      <c r="H39" s="39">
        <v>9432.5649999999951</v>
      </c>
      <c r="I39" s="147">
        <v>8416.348</v>
      </c>
      <c r="J39" s="250">
        <f>H39/$H$62</f>
        <v>0.25696340839037696</v>
      </c>
      <c r="K39" s="246">
        <f>I39/$I$62</f>
        <v>0.2408695443128977</v>
      </c>
      <c r="L39" s="52">
        <f>(I39-H39)/H39</f>
        <v>-0.10773495862472145</v>
      </c>
      <c r="N39" s="40">
        <f t="shared" ref="N39:O62" si="11">(H39/B39)*10</f>
        <v>3.0058644624980952</v>
      </c>
      <c r="O39" s="149">
        <f t="shared" si="11"/>
        <v>2.8293374292484783</v>
      </c>
      <c r="P39" s="52">
        <f>(O39-N39)/N39</f>
        <v>-5.8727542592825338E-2</v>
      </c>
    </row>
    <row r="40" spans="1:17" ht="20.100000000000001" customHeight="1" x14ac:dyDescent="0.25">
      <c r="A40" s="38" t="s">
        <v>171</v>
      </c>
      <c r="B40" s="19">
        <v>13457.719999999996</v>
      </c>
      <c r="C40" s="140">
        <v>11004.58</v>
      </c>
      <c r="D40" s="247">
        <f t="shared" ref="D40:D61" si="12">B40/$B$62</f>
        <v>0.11315816911688041</v>
      </c>
      <c r="E40" s="215">
        <f t="shared" ref="E40:E61" si="13">C40/$C$62</f>
        <v>9.446011686720357E-2</v>
      </c>
      <c r="F40" s="52">
        <f t="shared" ref="F40:F62" si="14">(C40-B40)/B40</f>
        <v>-0.18228496357481033</v>
      </c>
      <c r="H40" s="19">
        <v>4595.0639999999994</v>
      </c>
      <c r="I40" s="140">
        <v>4480.7749999999987</v>
      </c>
      <c r="J40" s="247">
        <f t="shared" ref="J40:J62" si="15">H40/$H$62</f>
        <v>0.12517945089293522</v>
      </c>
      <c r="K40" s="215">
        <f t="shared" ref="K40:K62" si="16">I40/$I$62</f>
        <v>0.12823640757471338</v>
      </c>
      <c r="L40" s="52">
        <f t="shared" ref="L40:L62" si="17">(I40-H40)/H40</f>
        <v>-2.4872123652684857E-2</v>
      </c>
      <c r="N40" s="40">
        <f t="shared" si="11"/>
        <v>3.4144446458984143</v>
      </c>
      <c r="O40" s="143">
        <f t="shared" si="11"/>
        <v>4.0717364951683743</v>
      </c>
      <c r="P40" s="52">
        <f t="shared" ref="P40:P62" si="18">(O40-N40)/N40</f>
        <v>0.19250329627089685</v>
      </c>
    </row>
    <row r="41" spans="1:17" ht="20.100000000000001" customHeight="1" x14ac:dyDescent="0.25">
      <c r="A41" s="38" t="s">
        <v>169</v>
      </c>
      <c r="B41" s="19">
        <v>9481.42</v>
      </c>
      <c r="C41" s="140">
        <v>14727.13</v>
      </c>
      <c r="D41" s="247">
        <f t="shared" si="12"/>
        <v>7.9723766568792681E-2</v>
      </c>
      <c r="E41" s="215">
        <f t="shared" si="13"/>
        <v>0.1264134043206101</v>
      </c>
      <c r="F41" s="52">
        <f t="shared" si="14"/>
        <v>0.55326206412119694</v>
      </c>
      <c r="H41" s="19">
        <v>3782.3999999999996</v>
      </c>
      <c r="I41" s="140">
        <v>4384.5549999999994</v>
      </c>
      <c r="J41" s="247">
        <f t="shared" si="15"/>
        <v>0.10304073132766774</v>
      </c>
      <c r="K41" s="215">
        <f t="shared" si="16"/>
        <v>0.1254826636047888</v>
      </c>
      <c r="L41" s="52">
        <f t="shared" si="17"/>
        <v>0.1591991857021996</v>
      </c>
      <c r="N41" s="40">
        <f t="shared" si="11"/>
        <v>3.9892758679607061</v>
      </c>
      <c r="O41" s="143">
        <f t="shared" si="11"/>
        <v>2.9771958283793243</v>
      </c>
      <c r="P41" s="52">
        <f t="shared" si="18"/>
        <v>-0.253700188475246</v>
      </c>
    </row>
    <row r="42" spans="1:17" ht="20.100000000000001" customHeight="1" x14ac:dyDescent="0.25">
      <c r="A42" s="38" t="s">
        <v>168</v>
      </c>
      <c r="B42" s="19">
        <v>17392.14</v>
      </c>
      <c r="C42" s="140">
        <v>16562.439999999999</v>
      </c>
      <c r="D42" s="247">
        <f t="shared" si="12"/>
        <v>0.14624042701322817</v>
      </c>
      <c r="E42" s="215">
        <f t="shared" si="13"/>
        <v>0.14216717203255799</v>
      </c>
      <c r="F42" s="52">
        <f t="shared" si="14"/>
        <v>-4.7705457752755025E-2</v>
      </c>
      <c r="H42" s="19">
        <v>4604.1330000000016</v>
      </c>
      <c r="I42" s="140">
        <v>4377.8279999999995</v>
      </c>
      <c r="J42" s="247">
        <f t="shared" si="15"/>
        <v>0.12542651000683405</v>
      </c>
      <c r="K42" s="215">
        <f t="shared" si="16"/>
        <v>0.12529014192857094</v>
      </c>
      <c r="L42" s="52">
        <f t="shared" si="17"/>
        <v>-4.9152576608886417E-2</v>
      </c>
      <c r="N42" s="40">
        <f t="shared" si="11"/>
        <v>2.6472492746723528</v>
      </c>
      <c r="O42" s="143">
        <f t="shared" si="11"/>
        <v>2.6432264811223467</v>
      </c>
      <c r="P42" s="52">
        <f t="shared" si="18"/>
        <v>-1.5196126743689514E-3</v>
      </c>
    </row>
    <row r="43" spans="1:17" ht="20.100000000000001" customHeight="1" x14ac:dyDescent="0.25">
      <c r="A43" s="38" t="s">
        <v>176</v>
      </c>
      <c r="B43" s="19">
        <v>4160.420000000001</v>
      </c>
      <c r="C43" s="140">
        <v>4704.5100000000011</v>
      </c>
      <c r="D43" s="247">
        <f t="shared" si="12"/>
        <v>3.4982560935823588E-2</v>
      </c>
      <c r="E43" s="215">
        <f t="shared" si="13"/>
        <v>4.0382146742804173E-2</v>
      </c>
      <c r="F43" s="52">
        <f t="shared" si="14"/>
        <v>0.13077766187067652</v>
      </c>
      <c r="H43" s="19">
        <v>3279.29</v>
      </c>
      <c r="I43" s="140">
        <v>2934.7150000000001</v>
      </c>
      <c r="J43" s="247">
        <f t="shared" si="15"/>
        <v>8.9334930159556777E-2</v>
      </c>
      <c r="K43" s="215">
        <f t="shared" si="16"/>
        <v>8.3989334178936698E-2</v>
      </c>
      <c r="L43" s="52">
        <f t="shared" si="17"/>
        <v>-0.10507609878967698</v>
      </c>
      <c r="N43" s="40">
        <f t="shared" si="11"/>
        <v>7.8821128636051156</v>
      </c>
      <c r="O43" s="143">
        <f t="shared" si="11"/>
        <v>6.238088557575602</v>
      </c>
      <c r="P43" s="52">
        <f t="shared" si="18"/>
        <v>-0.20857660052301902</v>
      </c>
    </row>
    <row r="44" spans="1:17" ht="20.100000000000001" customHeight="1" x14ac:dyDescent="0.25">
      <c r="A44" s="38" t="s">
        <v>172</v>
      </c>
      <c r="B44" s="19">
        <v>10859.89</v>
      </c>
      <c r="C44" s="140">
        <v>10789.92</v>
      </c>
      <c r="D44" s="247">
        <f t="shared" si="12"/>
        <v>9.1314522014926652E-2</v>
      </c>
      <c r="E44" s="215">
        <f t="shared" si="13"/>
        <v>9.2617537805875103E-2</v>
      </c>
      <c r="F44" s="52">
        <f t="shared" si="14"/>
        <v>-6.4429750209255661E-3</v>
      </c>
      <c r="H44" s="19">
        <v>2368.7559999999999</v>
      </c>
      <c r="I44" s="140">
        <v>2574.7710000000002</v>
      </c>
      <c r="J44" s="247">
        <f t="shared" si="15"/>
        <v>6.4530020774323432E-2</v>
      </c>
      <c r="K44" s="215">
        <f t="shared" si="16"/>
        <v>7.3688007848542375E-2</v>
      </c>
      <c r="L44" s="52">
        <f t="shared" si="17"/>
        <v>8.6971811364277424E-2</v>
      </c>
      <c r="N44" s="40">
        <f t="shared" si="11"/>
        <v>2.1811970471155782</v>
      </c>
      <c r="O44" s="143">
        <f t="shared" si="11"/>
        <v>2.3862744116731172</v>
      </c>
      <c r="P44" s="52">
        <f t="shared" si="18"/>
        <v>9.4020558495040124E-2</v>
      </c>
    </row>
    <row r="45" spans="1:17" ht="20.100000000000001" customHeight="1" x14ac:dyDescent="0.25">
      <c r="A45" s="38" t="s">
        <v>174</v>
      </c>
      <c r="B45" s="19">
        <v>8537.5099999999984</v>
      </c>
      <c r="C45" s="140">
        <v>7168.89</v>
      </c>
      <c r="D45" s="247">
        <f t="shared" si="12"/>
        <v>7.1786974347590654E-2</v>
      </c>
      <c r="E45" s="215">
        <f t="shared" si="13"/>
        <v>6.153566853147753E-2</v>
      </c>
      <c r="F45" s="52">
        <f t="shared" si="14"/>
        <v>-0.16030669363784034</v>
      </c>
      <c r="H45" s="19">
        <v>2095.3840000000005</v>
      </c>
      <c r="I45" s="140">
        <v>1772.8889999999999</v>
      </c>
      <c r="J45" s="247">
        <f t="shared" si="15"/>
        <v>5.7082778070086139E-2</v>
      </c>
      <c r="K45" s="215">
        <f t="shared" si="16"/>
        <v>5.0738748629138061E-2</v>
      </c>
      <c r="L45" s="52">
        <f t="shared" si="17"/>
        <v>-0.15390735063358338</v>
      </c>
      <c r="N45" s="40">
        <f t="shared" si="11"/>
        <v>2.4543268470549386</v>
      </c>
      <c r="O45" s="143">
        <f t="shared" si="11"/>
        <v>2.4730313897967466</v>
      </c>
      <c r="P45" s="52">
        <f t="shared" si="18"/>
        <v>7.6210480133289699E-3</v>
      </c>
    </row>
    <row r="46" spans="1:17" ht="20.100000000000001" customHeight="1" x14ac:dyDescent="0.25">
      <c r="A46" s="38" t="s">
        <v>175</v>
      </c>
      <c r="B46" s="19">
        <v>7432.4200000000019</v>
      </c>
      <c r="C46" s="140">
        <v>7139.0199999999995</v>
      </c>
      <c r="D46" s="247">
        <f t="shared" si="12"/>
        <v>6.2494912905580201E-2</v>
      </c>
      <c r="E46" s="215">
        <f t="shared" si="13"/>
        <v>6.1279273131487393E-2</v>
      </c>
      <c r="F46" s="52">
        <f t="shared" si="14"/>
        <v>-3.947570239572068E-2</v>
      </c>
      <c r="H46" s="19">
        <v>1978.6489999999997</v>
      </c>
      <c r="I46" s="140">
        <v>1530.9420000000002</v>
      </c>
      <c r="J46" s="247">
        <f t="shared" si="15"/>
        <v>5.3902664974819804E-2</v>
      </c>
      <c r="K46" s="215">
        <f t="shared" si="16"/>
        <v>4.3814407615925137E-2</v>
      </c>
      <c r="L46" s="52">
        <f t="shared" si="17"/>
        <v>-0.22626903508403942</v>
      </c>
      <c r="N46" s="40">
        <f t="shared" si="11"/>
        <v>2.6621867440214615</v>
      </c>
      <c r="O46" s="143">
        <f t="shared" si="11"/>
        <v>2.1444708097189817</v>
      </c>
      <c r="P46" s="52">
        <f t="shared" si="18"/>
        <v>-0.1944701796239979</v>
      </c>
    </row>
    <row r="47" spans="1:17" ht="20.100000000000001" customHeight="1" x14ac:dyDescent="0.25">
      <c r="A47" s="38" t="s">
        <v>181</v>
      </c>
      <c r="B47" s="19">
        <v>4385.3999999999987</v>
      </c>
      <c r="C47" s="140">
        <v>4136.13</v>
      </c>
      <c r="D47" s="247">
        <f t="shared" si="12"/>
        <v>3.6874287386360199E-2</v>
      </c>
      <c r="E47" s="215">
        <f t="shared" si="13"/>
        <v>3.5503337989995686E-2</v>
      </c>
      <c r="F47" s="52">
        <f t="shared" si="14"/>
        <v>-5.6840881105486088E-2</v>
      </c>
      <c r="H47" s="19">
        <v>885.99</v>
      </c>
      <c r="I47" s="140">
        <v>958.08600000000001</v>
      </c>
      <c r="J47" s="247">
        <f t="shared" si="15"/>
        <v>2.4136277905298317E-2</v>
      </c>
      <c r="K47" s="215">
        <f t="shared" si="16"/>
        <v>2.7419700116079668E-2</v>
      </c>
      <c r="L47" s="52">
        <f t="shared" si="17"/>
        <v>8.137337893204212E-2</v>
      </c>
      <c r="N47" s="40">
        <f t="shared" si="11"/>
        <v>2.0203174168832954</v>
      </c>
      <c r="O47" s="143">
        <f t="shared" si="11"/>
        <v>2.3163827055726003</v>
      </c>
      <c r="P47" s="52">
        <f t="shared" si="18"/>
        <v>0.14654394711205287</v>
      </c>
    </row>
    <row r="48" spans="1:17" ht="20.100000000000001" customHeight="1" x14ac:dyDescent="0.25">
      <c r="A48" s="38" t="s">
        <v>186</v>
      </c>
      <c r="B48" s="19">
        <v>2319.8400000000006</v>
      </c>
      <c r="C48" s="140">
        <v>1721.93</v>
      </c>
      <c r="D48" s="247">
        <f t="shared" si="12"/>
        <v>1.9506190279193206E-2</v>
      </c>
      <c r="E48" s="215">
        <f t="shared" si="13"/>
        <v>1.4780546739370685E-2</v>
      </c>
      <c r="F48" s="52">
        <f t="shared" si="14"/>
        <v>-0.25773760259328243</v>
      </c>
      <c r="H48" s="19">
        <v>689.822</v>
      </c>
      <c r="I48" s="140">
        <v>714.76999999999987</v>
      </c>
      <c r="J48" s="247">
        <f t="shared" si="15"/>
        <v>1.8792238622545056E-2</v>
      </c>
      <c r="K48" s="215">
        <f t="shared" si="16"/>
        <v>2.0456179353388174E-2</v>
      </c>
      <c r="L48" s="52">
        <f t="shared" si="17"/>
        <v>3.6165851480526666E-2</v>
      </c>
      <c r="N48" s="40">
        <f t="shared" si="11"/>
        <v>2.9735757638457816</v>
      </c>
      <c r="O48" s="143">
        <f t="shared" si="11"/>
        <v>4.1509817472254964</v>
      </c>
      <c r="P48" s="52">
        <f t="shared" si="18"/>
        <v>0.39595627516715881</v>
      </c>
    </row>
    <row r="49" spans="1:16" ht="20.100000000000001" customHeight="1" x14ac:dyDescent="0.25">
      <c r="A49" s="38" t="s">
        <v>180</v>
      </c>
      <c r="B49" s="19">
        <v>1532.5499999999997</v>
      </c>
      <c r="C49" s="140">
        <v>2673.2799999999997</v>
      </c>
      <c r="D49" s="247">
        <f t="shared" si="12"/>
        <v>1.2886324881189019E-2</v>
      </c>
      <c r="E49" s="215">
        <f t="shared" si="13"/>
        <v>2.2946658683816915E-2</v>
      </c>
      <c r="F49" s="52">
        <f t="shared" si="14"/>
        <v>0.74433460572248877</v>
      </c>
      <c r="H49" s="19">
        <v>440.88500000000005</v>
      </c>
      <c r="I49" s="140">
        <v>616.84500000000003</v>
      </c>
      <c r="J49" s="247">
        <f t="shared" si="15"/>
        <v>1.2010658003225148E-2</v>
      </c>
      <c r="K49" s="215">
        <f t="shared" si="16"/>
        <v>1.7653639566910656E-2</v>
      </c>
      <c r="L49" s="52">
        <f t="shared" si="17"/>
        <v>0.39910634292389163</v>
      </c>
      <c r="N49" s="40">
        <f t="shared" si="11"/>
        <v>2.8768066294737538</v>
      </c>
      <c r="O49" s="143">
        <f t="shared" si="11"/>
        <v>2.3074462832176206</v>
      </c>
      <c r="P49" s="52">
        <f t="shared" si="18"/>
        <v>-0.19791401355338392</v>
      </c>
    </row>
    <row r="50" spans="1:16" ht="20.100000000000001" customHeight="1" x14ac:dyDescent="0.25">
      <c r="A50" s="38" t="s">
        <v>185</v>
      </c>
      <c r="B50" s="19">
        <v>1813.7100000000003</v>
      </c>
      <c r="C50" s="140">
        <v>1521.65</v>
      </c>
      <c r="D50" s="247">
        <f t="shared" si="12"/>
        <v>1.5250436397025445E-2</v>
      </c>
      <c r="E50" s="215">
        <f t="shared" si="13"/>
        <v>1.3061401419316349E-2</v>
      </c>
      <c r="F50" s="52">
        <f t="shared" si="14"/>
        <v>-0.1610290509508136</v>
      </c>
      <c r="H50" s="19">
        <v>633.97799999999995</v>
      </c>
      <c r="I50" s="140">
        <v>602.03199999999993</v>
      </c>
      <c r="J50" s="247">
        <f t="shared" si="15"/>
        <v>1.727092765589365E-2</v>
      </c>
      <c r="K50" s="215">
        <f t="shared" si="16"/>
        <v>1.7229702657468822E-2</v>
      </c>
      <c r="L50" s="52">
        <f t="shared" si="17"/>
        <v>-5.038976115890461E-2</v>
      </c>
      <c r="N50" s="40">
        <f t="shared" si="11"/>
        <v>3.4954761235258109</v>
      </c>
      <c r="O50" s="143">
        <f t="shared" si="11"/>
        <v>3.9564420201754666</v>
      </c>
      <c r="P50" s="52">
        <f t="shared" si="18"/>
        <v>0.13187499509643036</v>
      </c>
    </row>
    <row r="51" spans="1:16" ht="20.100000000000001" customHeight="1" x14ac:dyDescent="0.25">
      <c r="A51" s="38" t="s">
        <v>187</v>
      </c>
      <c r="B51" s="19">
        <v>2739.93</v>
      </c>
      <c r="C51" s="140">
        <v>1517.4</v>
      </c>
      <c r="D51" s="247">
        <f t="shared" si="12"/>
        <v>2.303848365907555E-2</v>
      </c>
      <c r="E51" s="215">
        <f t="shared" si="13"/>
        <v>1.3024920654336167E-2</v>
      </c>
      <c r="F51" s="52">
        <f t="shared" si="14"/>
        <v>-0.44619023113729178</v>
      </c>
      <c r="H51" s="19">
        <v>718.8009999999997</v>
      </c>
      <c r="I51" s="140">
        <v>388.56900000000002</v>
      </c>
      <c r="J51" s="247">
        <f t="shared" si="15"/>
        <v>1.9581689064895009E-2</v>
      </c>
      <c r="K51" s="215">
        <f t="shared" si="16"/>
        <v>1.1120552282785639E-2</v>
      </c>
      <c r="L51" s="52">
        <f t="shared" si="17"/>
        <v>-0.45942061850219995</v>
      </c>
      <c r="N51" s="40">
        <f t="shared" si="11"/>
        <v>2.6234283357604014</v>
      </c>
      <c r="O51" s="143">
        <f t="shared" si="11"/>
        <v>2.5607552392249899</v>
      </c>
      <c r="P51" s="52">
        <f t="shared" si="18"/>
        <v>-2.3889768849830469E-2</v>
      </c>
    </row>
    <row r="52" spans="1:16" ht="20.100000000000001" customHeight="1" x14ac:dyDescent="0.25">
      <c r="A52" s="38" t="s">
        <v>188</v>
      </c>
      <c r="B52" s="19">
        <v>705.89</v>
      </c>
      <c r="C52" s="140">
        <v>1004.3599999999999</v>
      </c>
      <c r="D52" s="247">
        <f t="shared" si="12"/>
        <v>5.9354199669717257E-3</v>
      </c>
      <c r="E52" s="215">
        <f t="shared" si="13"/>
        <v>8.6211343801166941E-3</v>
      </c>
      <c r="F52" s="52">
        <f t="shared" si="14"/>
        <v>0.42282791936420677</v>
      </c>
      <c r="H52" s="19">
        <v>212.90799999999999</v>
      </c>
      <c r="I52" s="140">
        <v>313.34399999999999</v>
      </c>
      <c r="J52" s="247">
        <f t="shared" si="15"/>
        <v>5.8000729762878291E-3</v>
      </c>
      <c r="K52" s="215">
        <f t="shared" si="16"/>
        <v>8.9676694087721439E-3</v>
      </c>
      <c r="L52" s="52">
        <f t="shared" si="17"/>
        <v>0.47173427020121372</v>
      </c>
      <c r="N52" s="40">
        <f t="shared" ref="N52:N53" si="19">(H52/B52)*10</f>
        <v>3.0161639915567577</v>
      </c>
      <c r="O52" s="143">
        <f t="shared" ref="O52:O53" si="20">(I52/C52)*10</f>
        <v>3.1198375084631014</v>
      </c>
      <c r="P52" s="52">
        <f t="shared" ref="P52:P53" si="21">(O52-N52)/N52</f>
        <v>3.4372639285052187E-2</v>
      </c>
    </row>
    <row r="53" spans="1:16" ht="20.100000000000001" customHeight="1" x14ac:dyDescent="0.25">
      <c r="A53" s="38" t="s">
        <v>192</v>
      </c>
      <c r="B53" s="19">
        <v>229.99</v>
      </c>
      <c r="C53" s="140">
        <v>305.40999999999997</v>
      </c>
      <c r="D53" s="247">
        <f t="shared" si="12"/>
        <v>1.9338526373851837E-3</v>
      </c>
      <c r="E53" s="215">
        <f t="shared" si="13"/>
        <v>2.6215506900229392E-3</v>
      </c>
      <c r="F53" s="52">
        <f t="shared" si="14"/>
        <v>0.32792730118700791</v>
      </c>
      <c r="H53" s="19">
        <v>104.37500000000001</v>
      </c>
      <c r="I53" s="140">
        <v>199.80699999999996</v>
      </c>
      <c r="J53" s="247">
        <f t="shared" si="15"/>
        <v>2.8434000455597828E-3</v>
      </c>
      <c r="K53" s="215">
        <f t="shared" si="16"/>
        <v>5.7183259343039448E-3</v>
      </c>
      <c r="L53" s="52">
        <f t="shared" si="17"/>
        <v>0.91431856287425084</v>
      </c>
      <c r="N53" s="40">
        <f t="shared" si="19"/>
        <v>4.5382407930779607</v>
      </c>
      <c r="O53" s="143">
        <f t="shared" si="20"/>
        <v>6.5422546740447265</v>
      </c>
      <c r="P53" s="52">
        <f t="shared" si="21"/>
        <v>0.44158385866687078</v>
      </c>
    </row>
    <row r="54" spans="1:16" ht="20.100000000000001" customHeight="1" x14ac:dyDescent="0.25">
      <c r="A54" s="38" t="s">
        <v>190</v>
      </c>
      <c r="B54" s="19">
        <v>820.97000000000014</v>
      </c>
      <c r="C54" s="140">
        <v>611.24999999999989</v>
      </c>
      <c r="D54" s="247">
        <f t="shared" si="12"/>
        <v>6.9030610014092549E-3</v>
      </c>
      <c r="E54" s="215">
        <f t="shared" si="13"/>
        <v>5.2467923750909324E-3</v>
      </c>
      <c r="F54" s="52">
        <f t="shared" si="14"/>
        <v>-0.25545391427214176</v>
      </c>
      <c r="H54" s="19">
        <v>254.87599999999998</v>
      </c>
      <c r="I54" s="140">
        <v>172.69099999999997</v>
      </c>
      <c r="J54" s="247">
        <f t="shared" si="15"/>
        <v>6.9433717845470188E-3</v>
      </c>
      <c r="K54" s="215">
        <f t="shared" si="16"/>
        <v>4.9422864260055084E-3</v>
      </c>
      <c r="L54" s="52">
        <f t="shared" si="17"/>
        <v>-0.32245091730880904</v>
      </c>
      <c r="N54" s="40">
        <f t="shared" ref="N54" si="22">(H54/B54)*10</f>
        <v>3.1045714216110203</v>
      </c>
      <c r="O54" s="143">
        <f t="shared" ref="O54" si="23">(I54/C54)*10</f>
        <v>2.8252106339468304</v>
      </c>
      <c r="P54" s="52">
        <f t="shared" ref="P54" si="24">(O54-N54)/N54</f>
        <v>-8.9983688479366455E-2</v>
      </c>
    </row>
    <row r="55" spans="1:16" ht="20.100000000000001" customHeight="1" x14ac:dyDescent="0.25">
      <c r="A55" s="38" t="s">
        <v>189</v>
      </c>
      <c r="B55" s="19">
        <v>580.94000000000005</v>
      </c>
      <c r="C55" s="140">
        <v>293.02</v>
      </c>
      <c r="D55" s="247">
        <f t="shared" si="12"/>
        <v>4.884787821916382E-3</v>
      </c>
      <c r="E55" s="215">
        <f t="shared" si="13"/>
        <v>2.5151985304689489E-3</v>
      </c>
      <c r="F55" s="52">
        <f t="shared" si="14"/>
        <v>-0.49561056219230909</v>
      </c>
      <c r="H55" s="19">
        <v>298.399</v>
      </c>
      <c r="I55" s="140">
        <v>149.88200000000001</v>
      </c>
      <c r="J55" s="247">
        <f t="shared" si="15"/>
        <v>8.1290321455807762E-3</v>
      </c>
      <c r="K55" s="215">
        <f t="shared" si="16"/>
        <v>4.2895100155917664E-3</v>
      </c>
      <c r="L55" s="52">
        <f t="shared" si="17"/>
        <v>-0.4977127939436794</v>
      </c>
      <c r="N55" s="40">
        <f t="shared" si="11"/>
        <v>5.1364856955967912</v>
      </c>
      <c r="O55" s="143">
        <f t="shared" si="11"/>
        <v>5.1150774691147376</v>
      </c>
      <c r="P55" s="52">
        <f t="shared" si="18"/>
        <v>-4.167874253092084E-3</v>
      </c>
    </row>
    <row r="56" spans="1:16" ht="20.100000000000001" customHeight="1" x14ac:dyDescent="0.25">
      <c r="A56" s="38" t="s">
        <v>191</v>
      </c>
      <c r="B56" s="19">
        <v>614.23</v>
      </c>
      <c r="C56" s="140">
        <v>238.16000000000005</v>
      </c>
      <c r="D56" s="247">
        <f t="shared" si="12"/>
        <v>5.1647041413152807E-3</v>
      </c>
      <c r="E56" s="215">
        <f t="shared" si="13"/>
        <v>2.0442962323953488E-3</v>
      </c>
      <c r="F56" s="52">
        <f t="shared" si="14"/>
        <v>-0.61226250752975253</v>
      </c>
      <c r="H56" s="19">
        <v>157.75999999999996</v>
      </c>
      <c r="I56" s="140">
        <v>80.788999999999987</v>
      </c>
      <c r="J56" s="247">
        <f t="shared" si="15"/>
        <v>4.2977225502995086E-3</v>
      </c>
      <c r="K56" s="215">
        <f t="shared" si="16"/>
        <v>2.3121203656852937E-3</v>
      </c>
      <c r="L56" s="52">
        <f t="shared" si="17"/>
        <v>-0.48789934077079106</v>
      </c>
      <c r="N56" s="40">
        <f t="shared" ref="N56" si="25">(H56/B56)*10</f>
        <v>2.56841899614151</v>
      </c>
      <c r="O56" s="143">
        <f t="shared" ref="O56" si="26">(I56/C56)*10</f>
        <v>3.3922153174336565</v>
      </c>
      <c r="P56" s="52">
        <f t="shared" ref="P56" si="27">(O56-N56)/N56</f>
        <v>0.32074062780633567</v>
      </c>
    </row>
    <row r="57" spans="1:16" ht="20.100000000000001" customHeight="1" x14ac:dyDescent="0.25">
      <c r="A57" s="38" t="s">
        <v>194</v>
      </c>
      <c r="B57" s="19">
        <v>126.03000000000002</v>
      </c>
      <c r="C57" s="140">
        <v>216.18000000000004</v>
      </c>
      <c r="D57" s="247">
        <f t="shared" si="12"/>
        <v>1.0597132392262912E-3</v>
      </c>
      <c r="E57" s="215">
        <f t="shared" si="13"/>
        <v>1.8556262996272525E-3</v>
      </c>
      <c r="F57" s="52">
        <f t="shared" si="14"/>
        <v>0.71530587955248759</v>
      </c>
      <c r="H57" s="19">
        <v>33.218000000000004</v>
      </c>
      <c r="I57" s="140">
        <v>62.108999999999995</v>
      </c>
      <c r="J57" s="247">
        <f t="shared" si="15"/>
        <v>9.0492994216435799E-4</v>
      </c>
      <c r="K57" s="215">
        <f t="shared" si="16"/>
        <v>1.7775128271466153E-3</v>
      </c>
      <c r="L57" s="52">
        <f t="shared" si="17"/>
        <v>0.86973929797097926</v>
      </c>
      <c r="N57" s="40">
        <f t="shared" ref="N57" si="28">(H57/B57)*10</f>
        <v>2.6357216535745458</v>
      </c>
      <c r="O57" s="143">
        <f t="shared" ref="O57" si="29">(I57/C57)*10</f>
        <v>2.8730224812656111</v>
      </c>
      <c r="P57" s="52">
        <f t="shared" ref="P57" si="30">(O57-N57)/N57</f>
        <v>9.0032582677779999E-2</v>
      </c>
    </row>
    <row r="58" spans="1:16" ht="20.100000000000001" customHeight="1" x14ac:dyDescent="0.25">
      <c r="A58" s="38" t="s">
        <v>212</v>
      </c>
      <c r="B58" s="19">
        <v>4.83</v>
      </c>
      <c r="C58" s="140">
        <v>67.33</v>
      </c>
      <c r="D58" s="247">
        <f t="shared" si="12"/>
        <v>4.0612671153399875E-5</v>
      </c>
      <c r="E58" s="215">
        <f t="shared" si="13"/>
        <v>5.7794115438015948E-4</v>
      </c>
      <c r="F58" s="52">
        <f t="shared" si="14"/>
        <v>12.939958592132506</v>
      </c>
      <c r="H58" s="19">
        <v>3.86</v>
      </c>
      <c r="I58" s="140">
        <v>46.885000000000005</v>
      </c>
      <c r="J58" s="247">
        <f t="shared" si="15"/>
        <v>1.0515472264297735E-4</v>
      </c>
      <c r="K58" s="215">
        <f t="shared" si="16"/>
        <v>1.3418134070870417E-3</v>
      </c>
      <c r="L58" s="52">
        <f t="shared" si="17"/>
        <v>11.14637305699482</v>
      </c>
      <c r="N58" s="40">
        <f t="shared" ref="N58" si="31">(H58/B58)*10</f>
        <v>7.9917184265010341</v>
      </c>
      <c r="O58" s="143">
        <f t="shared" ref="O58" si="32">(I58/C58)*10</f>
        <v>6.9634635377989014</v>
      </c>
      <c r="P58" s="52">
        <f t="shared" ref="P58" si="33">(O58-N58)/N58</f>
        <v>-0.12866505472619955</v>
      </c>
    </row>
    <row r="59" spans="1:16" ht="20.100000000000001" customHeight="1" x14ac:dyDescent="0.25">
      <c r="A59" s="38" t="s">
        <v>193</v>
      </c>
      <c r="B59" s="19">
        <v>215.07</v>
      </c>
      <c r="C59" s="140">
        <v>115.99999999999999</v>
      </c>
      <c r="D59" s="247">
        <f t="shared" si="12"/>
        <v>1.8083990030976626E-3</v>
      </c>
      <c r="E59" s="215">
        <f t="shared" si="13"/>
        <v>9.9571029122380063E-4</v>
      </c>
      <c r="F59" s="52">
        <f t="shared" si="14"/>
        <v>-0.46064072162551734</v>
      </c>
      <c r="H59" s="19">
        <v>71.450999999999993</v>
      </c>
      <c r="I59" s="140">
        <v>44.532999999999994</v>
      </c>
      <c r="J59" s="247">
        <f t="shared" si="15"/>
        <v>1.9464792972962107E-3</v>
      </c>
      <c r="K59" s="215">
        <f t="shared" si="16"/>
        <v>1.2745009375665396E-3</v>
      </c>
      <c r="L59" s="52">
        <f t="shared" si="17"/>
        <v>-0.37673370561643649</v>
      </c>
      <c r="N59" s="40">
        <f t="shared" ref="N59" si="34">(H59/B59)*10</f>
        <v>3.3222206723392382</v>
      </c>
      <c r="O59" s="143">
        <f t="shared" ref="O59" si="35">(I59/C59)*10</f>
        <v>3.8390517241379314</v>
      </c>
      <c r="P59" s="52">
        <f t="shared" ref="P59" si="36">(O59-N59)/N59</f>
        <v>0.15556794769890547</v>
      </c>
    </row>
    <row r="60" spans="1:16" ht="20.100000000000001" customHeight="1" x14ac:dyDescent="0.25">
      <c r="A60" s="38" t="s">
        <v>213</v>
      </c>
      <c r="B60" s="19">
        <v>23.93</v>
      </c>
      <c r="C60" s="140">
        <v>54.739999999999995</v>
      </c>
      <c r="D60" s="247">
        <f t="shared" si="12"/>
        <v>2.0121350325069543E-4</v>
      </c>
      <c r="E60" s="215">
        <f t="shared" si="13"/>
        <v>4.6987225294474873E-4</v>
      </c>
      <c r="F60" s="52">
        <f t="shared" si="14"/>
        <v>1.2875052235687421</v>
      </c>
      <c r="H60" s="19">
        <v>7.4779999999999998</v>
      </c>
      <c r="I60" s="140">
        <v>41.113999999999997</v>
      </c>
      <c r="J60" s="247">
        <f t="shared" si="15"/>
        <v>2.0371684350367476E-4</v>
      </c>
      <c r="K60" s="215">
        <f t="shared" si="16"/>
        <v>1.1766517312355044E-3</v>
      </c>
      <c r="L60" s="52">
        <f t="shared" si="17"/>
        <v>4.4979941160738157</v>
      </c>
      <c r="N60" s="40">
        <f t="shared" si="11"/>
        <v>3.1249477643125783</v>
      </c>
      <c r="O60" s="143">
        <f t="shared" si="11"/>
        <v>7.5107782243332117</v>
      </c>
      <c r="P60" s="52">
        <f t="shared" si="18"/>
        <v>1.40348920711813</v>
      </c>
    </row>
    <row r="61" spans="1:16" ht="20.100000000000001" customHeight="1" thickBot="1" x14ac:dyDescent="0.3">
      <c r="A61" s="8" t="s">
        <v>17</v>
      </c>
      <c r="B61" s="19">
        <f>B62-SUM(B39:B60)</f>
        <v>113.02999999999884</v>
      </c>
      <c r="C61" s="140">
        <f>C62-SUM(C39:C60)</f>
        <v>179.71000000002095</v>
      </c>
      <c r="D61" s="247">
        <f t="shared" si="12"/>
        <v>9.5040377235377648E-4</v>
      </c>
      <c r="E61" s="215">
        <f t="shared" si="13"/>
        <v>1.5425784175504319E-3</v>
      </c>
      <c r="F61" s="52">
        <f t="shared" si="14"/>
        <v>0.58993187649316825</v>
      </c>
      <c r="H61" s="19">
        <f>H62-SUM(H39:H60)</f>
        <v>57.771999999982654</v>
      </c>
      <c r="I61" s="140">
        <f>I62-SUM(I39:I60)</f>
        <v>77.240999999994528</v>
      </c>
      <c r="J61" s="247">
        <f t="shared" si="15"/>
        <v>1.5738338436601718E-3</v>
      </c>
      <c r="K61" s="215">
        <f t="shared" si="16"/>
        <v>2.2105792764594823E-3</v>
      </c>
      <c r="L61" s="52">
        <f t="shared" si="17"/>
        <v>0.33699716125489371</v>
      </c>
      <c r="N61" s="40">
        <f t="shared" si="11"/>
        <v>5.1112094134285808</v>
      </c>
      <c r="O61" s="143">
        <f t="shared" si="11"/>
        <v>4.2980913694277181</v>
      </c>
      <c r="P61" s="52">
        <f t="shared" si="18"/>
        <v>-0.15908525326013323</v>
      </c>
    </row>
    <row r="62" spans="1:16" s="1" customFormat="1" ht="26.25" customHeight="1" thickBot="1" x14ac:dyDescent="0.3">
      <c r="A62" s="12" t="s">
        <v>18</v>
      </c>
      <c r="B62" s="17">
        <v>118928.39999999997</v>
      </c>
      <c r="C62" s="145">
        <v>116499.75000000001</v>
      </c>
      <c r="D62" s="253">
        <f>SUM(D39:D61)</f>
        <v>1.0000000000000002</v>
      </c>
      <c r="E62" s="254">
        <f>SUM(E39:E61)</f>
        <v>1</v>
      </c>
      <c r="F62" s="57">
        <f t="shared" si="14"/>
        <v>-2.0421110516915652E-2</v>
      </c>
      <c r="H62" s="17">
        <v>36707.813999999991</v>
      </c>
      <c r="I62" s="145">
        <v>34941.519999999997</v>
      </c>
      <c r="J62" s="253">
        <f t="shared" si="15"/>
        <v>1</v>
      </c>
      <c r="K62" s="254">
        <f t="shared" si="16"/>
        <v>1</v>
      </c>
      <c r="L62" s="57">
        <f t="shared" si="17"/>
        <v>-4.8117656910869028E-2</v>
      </c>
      <c r="N62" s="37">
        <f t="shared" si="11"/>
        <v>3.0865473679962063</v>
      </c>
      <c r="O62" s="150">
        <f t="shared" si="11"/>
        <v>2.9992785392243326</v>
      </c>
      <c r="P62" s="57">
        <f t="shared" si="18"/>
        <v>-2.8273931473317651E-2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B37</f>
        <v>set</v>
      </c>
      <c r="C66" s="348"/>
      <c r="D66" s="354" t="str">
        <f>B66</f>
        <v>set</v>
      </c>
      <c r="E66" s="348"/>
      <c r="F66" s="131" t="str">
        <f>F5</f>
        <v>2023 /2022</v>
      </c>
      <c r="H66" s="343" t="str">
        <f>B66</f>
        <v>set</v>
      </c>
      <c r="I66" s="348"/>
      <c r="J66" s="354" t="str">
        <f>B66</f>
        <v>set</v>
      </c>
      <c r="K66" s="344"/>
      <c r="L66" s="131" t="str">
        <f>F66</f>
        <v>2023 /2022</v>
      </c>
      <c r="N66" s="343" t="str">
        <f>B66</f>
        <v>set</v>
      </c>
      <c r="O66" s="344"/>
      <c r="P66" s="131" t="str">
        <f>L66</f>
        <v>2023 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163</v>
      </c>
      <c r="B68" s="39">
        <v>21534.420000000002</v>
      </c>
      <c r="C68" s="147">
        <v>16675.460000000003</v>
      </c>
      <c r="D68" s="247">
        <f>B68/$B$96</f>
        <v>0.11690185826031996</v>
      </c>
      <c r="E68" s="246">
        <f>C68/$C$96</f>
        <v>0.11072134877789905</v>
      </c>
      <c r="F68" s="52">
        <f>(C68-B68)/B68</f>
        <v>-0.22563691058315008</v>
      </c>
      <c r="H68" s="19">
        <v>9540.8729999999996</v>
      </c>
      <c r="I68" s="147">
        <v>7957.5999999999985</v>
      </c>
      <c r="J68" s="245">
        <f>H68/$H$96</f>
        <v>0.17450378517849993</v>
      </c>
      <c r="K68" s="246">
        <f>I68/$I$96</f>
        <v>0.17810478168231622</v>
      </c>
      <c r="L68" s="52">
        <f t="shared" ref="L68:L70" si="37">(I68-H68)/H68</f>
        <v>-0.16594634474224751</v>
      </c>
      <c r="N68" s="40">
        <f t="shared" ref="N68:O78" si="38">(H68/B68)*10</f>
        <v>4.4305223915944794</v>
      </c>
      <c r="O68" s="143">
        <f t="shared" si="38"/>
        <v>4.7720422704980834</v>
      </c>
      <c r="P68" s="52">
        <f t="shared" ref="P68:P69" si="39">(O68-N68)/N68</f>
        <v>7.7083433671733703E-2</v>
      </c>
    </row>
    <row r="69" spans="1:16" ht="20.100000000000001" customHeight="1" x14ac:dyDescent="0.25">
      <c r="A69" s="38" t="s">
        <v>166</v>
      </c>
      <c r="B69" s="19">
        <v>25817.279999999999</v>
      </c>
      <c r="C69" s="140">
        <v>26455.089999999997</v>
      </c>
      <c r="D69" s="247">
        <f t="shared" ref="D69:D95" si="40">B69/$B$96</f>
        <v>0.14015181310789857</v>
      </c>
      <c r="E69" s="215">
        <f t="shared" ref="E69:E95" si="41">C69/$C$96</f>
        <v>0.17565591874771122</v>
      </c>
      <c r="F69" s="52">
        <f>(C69-B69)/B69</f>
        <v>2.4704771377929733E-2</v>
      </c>
      <c r="H69" s="19">
        <v>7419.9930000000013</v>
      </c>
      <c r="I69" s="140">
        <v>7383.0049999999992</v>
      </c>
      <c r="J69" s="214">
        <f t="shared" ref="J69:J95" si="42">H69/$H$96</f>
        <v>0.13571261922236819</v>
      </c>
      <c r="K69" s="215">
        <f t="shared" ref="K69:K95" si="43">I69/$I$96</f>
        <v>0.16524435680160465</v>
      </c>
      <c r="L69" s="52">
        <f t="shared" si="37"/>
        <v>-4.9849103631232662E-3</v>
      </c>
      <c r="N69" s="40">
        <f t="shared" si="38"/>
        <v>2.8740413397538402</v>
      </c>
      <c r="O69" s="143">
        <f t="shared" si="38"/>
        <v>2.7907691865724136</v>
      </c>
      <c r="P69" s="52">
        <f t="shared" si="39"/>
        <v>-2.8973888450943043E-2</v>
      </c>
    </row>
    <row r="70" spans="1:16" ht="20.100000000000001" customHeight="1" x14ac:dyDescent="0.25">
      <c r="A70" s="38" t="s">
        <v>165</v>
      </c>
      <c r="B70" s="19">
        <v>24067.46999999999</v>
      </c>
      <c r="C70" s="140">
        <v>17639.940000000002</v>
      </c>
      <c r="D70" s="247">
        <f t="shared" si="40"/>
        <v>0.13065278594104235</v>
      </c>
      <c r="E70" s="215">
        <f t="shared" si="41"/>
        <v>0.11712528165107364</v>
      </c>
      <c r="F70" s="52">
        <f>(C70-B70)/B70</f>
        <v>-0.26706296922775807</v>
      </c>
      <c r="H70" s="19">
        <v>10465.374999999998</v>
      </c>
      <c r="I70" s="140">
        <v>6802.2010000000028</v>
      </c>
      <c r="J70" s="214">
        <f t="shared" si="42"/>
        <v>0.19141304478242646</v>
      </c>
      <c r="K70" s="215">
        <f t="shared" si="43"/>
        <v>0.15224496381625538</v>
      </c>
      <c r="L70" s="52">
        <f t="shared" si="37"/>
        <v>-0.35002797319732892</v>
      </c>
      <c r="N70" s="40">
        <f t="shared" ref="N70" si="44">(H70/B70)*10</f>
        <v>4.3483486216041829</v>
      </c>
      <c r="O70" s="143">
        <f t="shared" ref="O70" si="45">(I70/C70)*10</f>
        <v>3.8561361319823098</v>
      </c>
      <c r="P70" s="52">
        <f t="shared" ref="P70" si="46">(O70-N70)/N70</f>
        <v>-0.11319526846959369</v>
      </c>
    </row>
    <row r="71" spans="1:16" ht="20.100000000000001" customHeight="1" x14ac:dyDescent="0.25">
      <c r="A71" s="38" t="s">
        <v>167</v>
      </c>
      <c r="B71" s="19">
        <v>15303.009999999998</v>
      </c>
      <c r="C71" s="140">
        <v>11338.45</v>
      </c>
      <c r="D71" s="247">
        <f t="shared" si="40"/>
        <v>8.3073995305016732E-2</v>
      </c>
      <c r="E71" s="215">
        <f t="shared" si="41"/>
        <v>7.5284788368702837E-2</v>
      </c>
      <c r="F71" s="52">
        <f t="shared" ref="F71:F96" si="47">(C71-B71)/B71</f>
        <v>-0.25907060114317365</v>
      </c>
      <c r="H71" s="19">
        <v>7144.9580000000005</v>
      </c>
      <c r="I71" s="140">
        <v>4742.9329999999991</v>
      </c>
      <c r="J71" s="214">
        <f t="shared" si="42"/>
        <v>0.13068219396080472</v>
      </c>
      <c r="K71" s="215">
        <f t="shared" si="43"/>
        <v>0.10615500232467742</v>
      </c>
      <c r="L71" s="52">
        <f t="shared" ref="L71:L96" si="48">(I71-H71)/H71</f>
        <v>-0.33618462137916016</v>
      </c>
      <c r="N71" s="40">
        <f t="shared" ref="N71" si="49">(H71/B71)*10</f>
        <v>4.6689886499453381</v>
      </c>
      <c r="O71" s="143">
        <f t="shared" si="38"/>
        <v>4.1830523572445957</v>
      </c>
      <c r="P71" s="52">
        <f t="shared" ref="P71:P96" si="50">(O71-N71)/N71</f>
        <v>-0.10407742000110271</v>
      </c>
    </row>
    <row r="72" spans="1:16" ht="20.100000000000001" customHeight="1" x14ac:dyDescent="0.25">
      <c r="A72" s="38" t="s">
        <v>170</v>
      </c>
      <c r="B72" s="19">
        <v>34067.340000000011</v>
      </c>
      <c r="C72" s="140">
        <v>27079.65</v>
      </c>
      <c r="D72" s="247">
        <f t="shared" si="40"/>
        <v>0.18493812937548954</v>
      </c>
      <c r="E72" s="215">
        <f t="shared" si="41"/>
        <v>0.17980285835793636</v>
      </c>
      <c r="F72" s="52">
        <f t="shared" si="47"/>
        <v>-0.20511404764798213</v>
      </c>
      <c r="H72" s="19">
        <v>4879.2000000000016</v>
      </c>
      <c r="I72" s="140">
        <v>3538.3399999999997</v>
      </c>
      <c r="J72" s="214">
        <f t="shared" si="42"/>
        <v>8.9241190889233851E-2</v>
      </c>
      <c r="K72" s="215">
        <f t="shared" si="43"/>
        <v>7.9194138084071428E-2</v>
      </c>
      <c r="L72" s="52">
        <f t="shared" si="48"/>
        <v>-0.2748114444990985</v>
      </c>
      <c r="N72" s="40">
        <f t="shared" si="38"/>
        <v>1.4322221811271441</v>
      </c>
      <c r="O72" s="143">
        <f t="shared" si="38"/>
        <v>1.3066417032716449</v>
      </c>
      <c r="P72" s="52">
        <f t="shared" si="50"/>
        <v>-8.7682260134156462E-2</v>
      </c>
    </row>
    <row r="73" spans="1:16" ht="20.100000000000001" customHeight="1" x14ac:dyDescent="0.25">
      <c r="A73" s="38" t="s">
        <v>173</v>
      </c>
      <c r="B73" s="19">
        <v>9857.0399999999991</v>
      </c>
      <c r="C73" s="140">
        <v>8414.5999999999985</v>
      </c>
      <c r="D73" s="247">
        <f t="shared" si="40"/>
        <v>5.3509975794393531E-2</v>
      </c>
      <c r="E73" s="215">
        <f t="shared" si="41"/>
        <v>5.5871074106891745E-2</v>
      </c>
      <c r="F73" s="52">
        <f t="shared" si="47"/>
        <v>-0.14633601973817703</v>
      </c>
      <c r="H73" s="19">
        <v>3125.2520000000004</v>
      </c>
      <c r="I73" s="140">
        <v>2825.2860000000001</v>
      </c>
      <c r="J73" s="214">
        <f t="shared" si="42"/>
        <v>5.7161258056435446E-2</v>
      </c>
      <c r="K73" s="215">
        <f t="shared" si="43"/>
        <v>6.3234762518863036E-2</v>
      </c>
      <c r="L73" s="52">
        <f t="shared" si="48"/>
        <v>-9.5981380061511939E-2</v>
      </c>
      <c r="N73" s="40">
        <f t="shared" si="38"/>
        <v>3.1705785915447242</v>
      </c>
      <c r="O73" s="143">
        <f t="shared" si="38"/>
        <v>3.3575998859125811</v>
      </c>
      <c r="P73" s="52">
        <f t="shared" si="50"/>
        <v>5.8986487471593949E-2</v>
      </c>
    </row>
    <row r="74" spans="1:16" ht="20.100000000000001" customHeight="1" x14ac:dyDescent="0.25">
      <c r="A74" s="38" t="s">
        <v>177</v>
      </c>
      <c r="B74" s="19">
        <v>3422.3000000000011</v>
      </c>
      <c r="C74" s="140">
        <v>4406.4599999999991</v>
      </c>
      <c r="D74" s="247">
        <f t="shared" si="40"/>
        <v>1.8578314601660647E-2</v>
      </c>
      <c r="E74" s="215">
        <f t="shared" si="41"/>
        <v>2.9257915196094192E-2</v>
      </c>
      <c r="F74" s="52">
        <f t="shared" si="47"/>
        <v>0.28757268503637839</v>
      </c>
      <c r="H74" s="19">
        <v>1300.7239999999999</v>
      </c>
      <c r="I74" s="140">
        <v>1382.673</v>
      </c>
      <c r="J74" s="214">
        <f t="shared" si="42"/>
        <v>2.3790408013241466E-2</v>
      </c>
      <c r="K74" s="215">
        <f t="shared" si="43"/>
        <v>3.0946601086135676E-2</v>
      </c>
      <c r="L74" s="52">
        <f t="shared" si="48"/>
        <v>6.3002604703226869E-2</v>
      </c>
      <c r="N74" s="40">
        <f t="shared" si="38"/>
        <v>3.8007305028781802</v>
      </c>
      <c r="O74" s="143">
        <f t="shared" si="38"/>
        <v>3.1378317288707946</v>
      </c>
      <c r="P74" s="52">
        <f t="shared" si="50"/>
        <v>-0.17441351695559365</v>
      </c>
    </row>
    <row r="75" spans="1:16" ht="20.100000000000001" customHeight="1" x14ac:dyDescent="0.25">
      <c r="A75" s="38" t="s">
        <v>179</v>
      </c>
      <c r="B75" s="19">
        <v>4309.57</v>
      </c>
      <c r="C75" s="140">
        <v>6887.9400000000005</v>
      </c>
      <c r="D75" s="247">
        <f t="shared" si="40"/>
        <v>2.3394952884866507E-2</v>
      </c>
      <c r="E75" s="215">
        <f t="shared" si="41"/>
        <v>4.5734390961403276E-2</v>
      </c>
      <c r="F75" s="52">
        <f t="shared" si="47"/>
        <v>0.59828938850047708</v>
      </c>
      <c r="H75" s="19">
        <v>1034.8159999999998</v>
      </c>
      <c r="I75" s="140">
        <v>1317.5740000000001</v>
      </c>
      <c r="J75" s="214">
        <f t="shared" si="42"/>
        <v>1.8926916746850583E-2</v>
      </c>
      <c r="K75" s="215">
        <f t="shared" si="43"/>
        <v>2.9489573441778445E-2</v>
      </c>
      <c r="L75" s="52">
        <f t="shared" si="48"/>
        <v>0.27324471210340806</v>
      </c>
      <c r="N75" s="40">
        <f t="shared" si="38"/>
        <v>2.4012047605677593</v>
      </c>
      <c r="O75" s="143">
        <f t="shared" si="38"/>
        <v>1.9128709018951964</v>
      </c>
      <c r="P75" s="52">
        <f t="shared" si="50"/>
        <v>-0.2033703525379891</v>
      </c>
    </row>
    <row r="76" spans="1:16" ht="20.100000000000001" customHeight="1" x14ac:dyDescent="0.25">
      <c r="A76" s="38" t="s">
        <v>178</v>
      </c>
      <c r="B76" s="19">
        <v>441.34000000000003</v>
      </c>
      <c r="C76" s="140">
        <v>470.17999999999995</v>
      </c>
      <c r="D76" s="247">
        <f t="shared" si="40"/>
        <v>2.3958604933223002E-3</v>
      </c>
      <c r="E76" s="215">
        <f t="shared" si="41"/>
        <v>3.1218907165614959E-3</v>
      </c>
      <c r="F76" s="52">
        <f t="shared" si="47"/>
        <v>6.5346444917750296E-2</v>
      </c>
      <c r="H76" s="19">
        <v>1049.6630000000002</v>
      </c>
      <c r="I76" s="140">
        <v>1168.9200000000003</v>
      </c>
      <c r="J76" s="214">
        <f t="shared" si="42"/>
        <v>1.9198470272250752E-2</v>
      </c>
      <c r="K76" s="215">
        <f t="shared" si="43"/>
        <v>2.6162441113412732E-2</v>
      </c>
      <c r="L76" s="52">
        <f t="shared" si="48"/>
        <v>0.11361456010167076</v>
      </c>
      <c r="N76" s="40">
        <f t="shared" si="38"/>
        <v>23.783545565776958</v>
      </c>
      <c r="O76" s="143">
        <f t="shared" si="38"/>
        <v>24.861117019014003</v>
      </c>
      <c r="P76" s="52">
        <f t="shared" si="50"/>
        <v>4.53074353551223E-2</v>
      </c>
    </row>
    <row r="77" spans="1:16" ht="20.100000000000001" customHeight="1" x14ac:dyDescent="0.25">
      <c r="A77" s="38" t="s">
        <v>182</v>
      </c>
      <c r="B77" s="19">
        <v>1486.71</v>
      </c>
      <c r="C77" s="140">
        <v>1687.8200000000002</v>
      </c>
      <c r="D77" s="247">
        <f t="shared" si="40"/>
        <v>8.0707612136384568E-3</v>
      </c>
      <c r="E77" s="215">
        <f t="shared" si="41"/>
        <v>1.1206749732499946E-2</v>
      </c>
      <c r="F77" s="52">
        <f t="shared" si="47"/>
        <v>0.13527184185214342</v>
      </c>
      <c r="H77" s="19">
        <v>594.38700000000006</v>
      </c>
      <c r="I77" s="140">
        <v>724.04800000000012</v>
      </c>
      <c r="J77" s="214">
        <f t="shared" si="42"/>
        <v>1.0871414110731068E-2</v>
      </c>
      <c r="K77" s="215">
        <f t="shared" si="43"/>
        <v>1.6205440204021027E-2</v>
      </c>
      <c r="L77" s="52">
        <f t="shared" si="48"/>
        <v>0.21814238871307759</v>
      </c>
      <c r="N77" s="40">
        <f t="shared" si="38"/>
        <v>3.9980023003813789</v>
      </c>
      <c r="O77" s="143">
        <f t="shared" si="38"/>
        <v>4.289841333791518</v>
      </c>
      <c r="P77" s="52">
        <f t="shared" si="50"/>
        <v>7.2996214479991633E-2</v>
      </c>
    </row>
    <row r="78" spans="1:16" ht="20.100000000000001" customHeight="1" x14ac:dyDescent="0.25">
      <c r="A78" s="38" t="s">
        <v>183</v>
      </c>
      <c r="B78" s="19">
        <v>2438.5800000000004</v>
      </c>
      <c r="C78" s="140">
        <v>1638.7000000000003</v>
      </c>
      <c r="D78" s="247">
        <f t="shared" si="40"/>
        <v>1.3238087374373262E-2</v>
      </c>
      <c r="E78" s="215">
        <f t="shared" si="41"/>
        <v>1.0880603847950412E-2</v>
      </c>
      <c r="F78" s="52">
        <f t="shared" si="47"/>
        <v>-0.32801056352467417</v>
      </c>
      <c r="H78" s="19">
        <v>734.29100000000005</v>
      </c>
      <c r="I78" s="140">
        <v>645.27099999999996</v>
      </c>
      <c r="J78" s="214">
        <f t="shared" si="42"/>
        <v>1.3430276131178554E-2</v>
      </c>
      <c r="K78" s="215">
        <f t="shared" si="43"/>
        <v>1.4442275382141585E-2</v>
      </c>
      <c r="L78" s="52">
        <f t="shared" si="48"/>
        <v>-0.12123259034905792</v>
      </c>
      <c r="N78" s="40">
        <f t="shared" si="38"/>
        <v>3.0111417300232102</v>
      </c>
      <c r="O78" s="143">
        <f t="shared" si="38"/>
        <v>3.9377006163422217</v>
      </c>
      <c r="P78" s="52">
        <f t="shared" si="50"/>
        <v>0.30771015428485643</v>
      </c>
    </row>
    <row r="79" spans="1:16" ht="20.100000000000001" customHeight="1" x14ac:dyDescent="0.25">
      <c r="A79" s="38" t="s">
        <v>198</v>
      </c>
      <c r="B79" s="19">
        <v>1446.3999999999999</v>
      </c>
      <c r="C79" s="140">
        <v>1092.8199999999997</v>
      </c>
      <c r="D79" s="247">
        <f t="shared" si="40"/>
        <v>7.8519341495023667E-3</v>
      </c>
      <c r="E79" s="215">
        <f t="shared" si="41"/>
        <v>7.2560819534491757E-3</v>
      </c>
      <c r="F79" s="52">
        <f t="shared" si="47"/>
        <v>-0.24445519911504437</v>
      </c>
      <c r="H79" s="19">
        <v>716.60700000000008</v>
      </c>
      <c r="I79" s="140">
        <v>553.52700000000004</v>
      </c>
      <c r="J79" s="214">
        <f t="shared" si="42"/>
        <v>1.3106833513600834E-2</v>
      </c>
      <c r="K79" s="215">
        <f t="shared" si="43"/>
        <v>1.2388886786250561E-2</v>
      </c>
      <c r="L79" s="52">
        <f t="shared" si="48"/>
        <v>-0.22757243510041072</v>
      </c>
      <c r="N79" s="40">
        <f t="shared" ref="N79:N86" si="51">(H79/B79)*10</f>
        <v>4.954417865044249</v>
      </c>
      <c r="O79" s="143">
        <f t="shared" ref="O79:O86" si="52">(I79/C79)*10</f>
        <v>5.0651250892187205</v>
      </c>
      <c r="P79" s="52">
        <f t="shared" si="50"/>
        <v>2.2345152788900414E-2</v>
      </c>
    </row>
    <row r="80" spans="1:16" ht="20.100000000000001" customHeight="1" x14ac:dyDescent="0.25">
      <c r="A80" s="38" t="s">
        <v>200</v>
      </c>
      <c r="B80" s="19">
        <v>2385.11</v>
      </c>
      <c r="C80" s="140">
        <v>1619.7199999999998</v>
      </c>
      <c r="D80" s="247">
        <f t="shared" si="40"/>
        <v>1.2947819869551709E-2</v>
      </c>
      <c r="E80" s="215">
        <f t="shared" si="41"/>
        <v>1.0754580865687579E-2</v>
      </c>
      <c r="F80" s="52">
        <f t="shared" si="47"/>
        <v>-0.3209034384158384</v>
      </c>
      <c r="H80" s="19">
        <v>621.72699999999998</v>
      </c>
      <c r="I80" s="140">
        <v>507.23</v>
      </c>
      <c r="J80" s="214">
        <f t="shared" si="42"/>
        <v>1.137146620101465E-2</v>
      </c>
      <c r="K80" s="215">
        <f t="shared" si="43"/>
        <v>1.1352680256952005E-2</v>
      </c>
      <c r="L80" s="52">
        <f t="shared" si="48"/>
        <v>-0.18415960703009515</v>
      </c>
      <c r="N80" s="40">
        <f t="shared" si="51"/>
        <v>2.6067015777050111</v>
      </c>
      <c r="O80" s="143">
        <f t="shared" si="52"/>
        <v>3.1315906452967184</v>
      </c>
      <c r="P80" s="52">
        <f t="shared" si="50"/>
        <v>0.20136139559704777</v>
      </c>
    </row>
    <row r="81" spans="1:16" ht="20.100000000000001" customHeight="1" x14ac:dyDescent="0.25">
      <c r="A81" s="38" t="s">
        <v>184</v>
      </c>
      <c r="B81" s="19">
        <v>16033.300000000001</v>
      </c>
      <c r="C81" s="140">
        <v>6576.4700000000021</v>
      </c>
      <c r="D81" s="247">
        <f t="shared" si="40"/>
        <v>8.7038451188617472E-2</v>
      </c>
      <c r="E81" s="215">
        <f t="shared" si="41"/>
        <v>4.3666299376292461E-2</v>
      </c>
      <c r="F81" s="52">
        <f t="shared" si="47"/>
        <v>-0.58982430316902934</v>
      </c>
      <c r="H81" s="19">
        <v>1152.759</v>
      </c>
      <c r="I81" s="140">
        <v>488.97899999999998</v>
      </c>
      <c r="J81" s="214">
        <f t="shared" si="42"/>
        <v>2.1084109273709274E-2</v>
      </c>
      <c r="K81" s="215">
        <f t="shared" si="43"/>
        <v>1.094419147007104E-2</v>
      </c>
      <c r="L81" s="52">
        <f t="shared" si="48"/>
        <v>-0.57581853622483103</v>
      </c>
      <c r="N81" s="40">
        <f t="shared" si="51"/>
        <v>0.71897800203326823</v>
      </c>
      <c r="O81" s="143">
        <f t="shared" si="52"/>
        <v>0.74352806292737561</v>
      </c>
      <c r="P81" s="52">
        <f>(O81-N81)/N81</f>
        <v>3.4145774731187691E-2</v>
      </c>
    </row>
    <row r="82" spans="1:16" ht="20.100000000000001" customHeight="1" x14ac:dyDescent="0.25">
      <c r="A82" s="38" t="s">
        <v>199</v>
      </c>
      <c r="B82" s="19">
        <v>723.98</v>
      </c>
      <c r="C82" s="140">
        <v>1081.9600000000003</v>
      </c>
      <c r="D82" s="247">
        <f t="shared" si="40"/>
        <v>3.9302013865851245E-3</v>
      </c>
      <c r="E82" s="215">
        <f t="shared" si="41"/>
        <v>7.1839739667592774E-3</v>
      </c>
      <c r="F82" s="52">
        <f t="shared" si="47"/>
        <v>0.49446117296057934</v>
      </c>
      <c r="H82" s="19">
        <v>170.71200000000002</v>
      </c>
      <c r="I82" s="140">
        <v>329.30099999999999</v>
      </c>
      <c r="J82" s="214">
        <f t="shared" si="42"/>
        <v>3.1223442734634541E-3</v>
      </c>
      <c r="K82" s="215">
        <f t="shared" si="43"/>
        <v>7.370323051267772E-3</v>
      </c>
      <c r="L82" s="52">
        <f t="shared" si="48"/>
        <v>0.92898566005904659</v>
      </c>
      <c r="N82" s="40">
        <f t="shared" ref="N82" si="53">(H82/B82)*10</f>
        <v>2.3579656896599355</v>
      </c>
      <c r="O82" s="143">
        <f t="shared" ref="O82" si="54">(I82/C82)*10</f>
        <v>3.0435598358534506</v>
      </c>
      <c r="P82" s="52">
        <f>(O82-N82)/N82</f>
        <v>0.29075662517056861</v>
      </c>
    </row>
    <row r="83" spans="1:16" ht="20.100000000000001" customHeight="1" x14ac:dyDescent="0.25">
      <c r="A83" s="38" t="s">
        <v>197</v>
      </c>
      <c r="B83" s="19">
        <v>406.92000000000007</v>
      </c>
      <c r="C83" s="140">
        <v>393.75</v>
      </c>
      <c r="D83" s="247">
        <f t="shared" si="40"/>
        <v>2.209007912137378E-3</v>
      </c>
      <c r="E83" s="215">
        <f t="shared" si="41"/>
        <v>2.61441250084242E-3</v>
      </c>
      <c r="F83" s="52">
        <f t="shared" si="47"/>
        <v>-3.23650840460043E-2</v>
      </c>
      <c r="H83" s="19">
        <v>364.53099999999995</v>
      </c>
      <c r="I83" s="140">
        <v>302.83600000000007</v>
      </c>
      <c r="J83" s="214">
        <f t="shared" si="42"/>
        <v>6.6673185268165455E-3</v>
      </c>
      <c r="K83" s="215">
        <f t="shared" si="43"/>
        <v>6.7779908094835048E-3</v>
      </c>
      <c r="L83" s="52">
        <f t="shared" si="48"/>
        <v>-0.16924486532009592</v>
      </c>
      <c r="N83" s="40">
        <f t="shared" si="51"/>
        <v>8.9582964710508186</v>
      </c>
      <c r="O83" s="143">
        <f t="shared" si="52"/>
        <v>7.6910730158730178</v>
      </c>
      <c r="P83" s="52">
        <f>(O83-N83)/N83</f>
        <v>-0.14145808405346894</v>
      </c>
    </row>
    <row r="84" spans="1:16" ht="20.100000000000001" customHeight="1" x14ac:dyDescent="0.25">
      <c r="A84" s="38" t="s">
        <v>214</v>
      </c>
      <c r="B84" s="19">
        <v>290.34000000000003</v>
      </c>
      <c r="C84" s="140">
        <v>810.57999999999993</v>
      </c>
      <c r="D84" s="247">
        <f t="shared" si="40"/>
        <v>1.5761411511107009E-3</v>
      </c>
      <c r="E84" s="215">
        <f t="shared" si="41"/>
        <v>5.38207107284533E-3</v>
      </c>
      <c r="F84" s="52">
        <f t="shared" si="47"/>
        <v>1.7918302679616995</v>
      </c>
      <c r="H84" s="19">
        <v>101.85199999999999</v>
      </c>
      <c r="I84" s="140">
        <v>287.59700000000004</v>
      </c>
      <c r="J84" s="214">
        <f t="shared" si="42"/>
        <v>1.862886082646795E-3</v>
      </c>
      <c r="K84" s="215">
        <f t="shared" si="43"/>
        <v>6.4369157657445854E-3</v>
      </c>
      <c r="L84" s="52">
        <f t="shared" si="48"/>
        <v>1.823675529199231</v>
      </c>
      <c r="N84" s="40">
        <f t="shared" si="51"/>
        <v>3.5080250740511114</v>
      </c>
      <c r="O84" s="143">
        <f t="shared" si="52"/>
        <v>3.5480396752942345</v>
      </c>
      <c r="P84" s="52">
        <f t="shared" ref="P84:P85" si="55">(O84-N84)/N84</f>
        <v>1.1406589291254323E-2</v>
      </c>
    </row>
    <row r="85" spans="1:16" ht="20.100000000000001" customHeight="1" x14ac:dyDescent="0.25">
      <c r="A85" s="38" t="s">
        <v>201</v>
      </c>
      <c r="B85" s="19">
        <v>1805.9900000000002</v>
      </c>
      <c r="C85" s="140">
        <v>852.6099999999999</v>
      </c>
      <c r="D85" s="247">
        <f t="shared" si="40"/>
        <v>9.80400619099819E-3</v>
      </c>
      <c r="E85" s="215">
        <f t="shared" si="41"/>
        <v>5.6611409329352519E-3</v>
      </c>
      <c r="F85" s="52">
        <f t="shared" si="47"/>
        <v>-0.52789882557489254</v>
      </c>
      <c r="H85" s="19">
        <v>657.65699999999993</v>
      </c>
      <c r="I85" s="140">
        <v>236.42700000000002</v>
      </c>
      <c r="J85" s="214">
        <f t="shared" si="42"/>
        <v>1.2028630487916225E-2</v>
      </c>
      <c r="K85" s="215">
        <f t="shared" si="43"/>
        <v>5.2916431108380648E-3</v>
      </c>
      <c r="L85" s="52">
        <f t="shared" si="48"/>
        <v>-0.64050105145995551</v>
      </c>
      <c r="N85" s="40">
        <f t="shared" si="51"/>
        <v>3.6415317914274157</v>
      </c>
      <c r="O85" s="143">
        <f t="shared" si="52"/>
        <v>2.7729794396031018</v>
      </c>
      <c r="P85" s="52">
        <f t="shared" si="55"/>
        <v>-0.23851291203031261</v>
      </c>
    </row>
    <row r="86" spans="1:16" ht="20.100000000000001" customHeight="1" x14ac:dyDescent="0.25">
      <c r="A86" s="38" t="s">
        <v>203</v>
      </c>
      <c r="B86" s="19">
        <v>3784.1299999999997</v>
      </c>
      <c r="C86" s="140">
        <v>2002.6299999999997</v>
      </c>
      <c r="D86" s="247">
        <f t="shared" si="40"/>
        <v>2.0542546718166754E-2</v>
      </c>
      <c r="E86" s="215">
        <f t="shared" si="41"/>
        <v>1.3297018175395695E-2</v>
      </c>
      <c r="F86" s="52">
        <f t="shared" si="47"/>
        <v>-0.47078192345400399</v>
      </c>
      <c r="H86" s="19">
        <v>356.75100000000003</v>
      </c>
      <c r="I86" s="140">
        <v>217.04499999999996</v>
      </c>
      <c r="J86" s="214">
        <f t="shared" si="42"/>
        <v>6.5250213336049065E-3</v>
      </c>
      <c r="K86" s="215">
        <f t="shared" si="43"/>
        <v>4.8578405976975872E-3</v>
      </c>
      <c r="L86" s="52">
        <f t="shared" si="48"/>
        <v>-0.39160647061956394</v>
      </c>
      <c r="N86" s="40">
        <f t="shared" si="51"/>
        <v>0.94275566642795061</v>
      </c>
      <c r="O86" s="143">
        <f t="shared" si="52"/>
        <v>1.0837998032587148</v>
      </c>
      <c r="P86" s="52">
        <f t="shared" si="50"/>
        <v>0.14960836816306042</v>
      </c>
    </row>
    <row r="87" spans="1:16" ht="20.100000000000001" customHeight="1" x14ac:dyDescent="0.25">
      <c r="A87" s="38" t="s">
        <v>204</v>
      </c>
      <c r="B87" s="19">
        <v>205.87</v>
      </c>
      <c r="C87" s="140">
        <v>633.41999999999996</v>
      </c>
      <c r="D87" s="247">
        <f t="shared" si="40"/>
        <v>1.1175868939145826E-3</v>
      </c>
      <c r="E87" s="215">
        <f t="shared" si="41"/>
        <v>4.2057680413551887E-3</v>
      </c>
      <c r="F87" s="52">
        <f t="shared" si="47"/>
        <v>2.0767960363336084</v>
      </c>
      <c r="H87" s="19">
        <v>93.953000000000003</v>
      </c>
      <c r="I87" s="140">
        <v>215.369</v>
      </c>
      <c r="J87" s="214">
        <f t="shared" si="42"/>
        <v>1.7184123642433565E-3</v>
      </c>
      <c r="K87" s="215">
        <f t="shared" si="43"/>
        <v>4.8203288335853479E-3</v>
      </c>
      <c r="L87" s="52">
        <f t="shared" si="48"/>
        <v>1.2923057273317509</v>
      </c>
      <c r="N87" s="40">
        <f t="shared" ref="N87:N93" si="56">(H87/B87)*10</f>
        <v>4.5637052508864819</v>
      </c>
      <c r="O87" s="143">
        <f t="shared" ref="O87:O93" si="57">(I87/C87)*10</f>
        <v>3.4000978813425533</v>
      </c>
      <c r="P87" s="52">
        <f t="shared" ref="P87:P93" si="58">(O87-N87)/N87</f>
        <v>-0.2549698776707594</v>
      </c>
    </row>
    <row r="88" spans="1:16" ht="20.100000000000001" customHeight="1" x14ac:dyDescent="0.25">
      <c r="A88" s="38" t="s">
        <v>215</v>
      </c>
      <c r="B88" s="19">
        <v>2.61</v>
      </c>
      <c r="C88" s="140">
        <v>87.55</v>
      </c>
      <c r="D88" s="247">
        <f t="shared" si="40"/>
        <v>1.416865882895546E-5</v>
      </c>
      <c r="E88" s="215">
        <f t="shared" si="41"/>
        <v>5.8131254463175588E-4</v>
      </c>
      <c r="F88" s="52">
        <f t="shared" si="47"/>
        <v>32.544061302681996</v>
      </c>
      <c r="H88" s="19">
        <v>106.786</v>
      </c>
      <c r="I88" s="140">
        <v>189.65299999999999</v>
      </c>
      <c r="J88" s="214">
        <f t="shared" si="42"/>
        <v>1.9531295725319156E-3</v>
      </c>
      <c r="K88" s="215">
        <f t="shared" si="43"/>
        <v>4.2447605007032672E-3</v>
      </c>
      <c r="L88" s="52">
        <f t="shared" si="48"/>
        <v>0.77600996385293941</v>
      </c>
      <c r="N88" s="40">
        <f t="shared" si="56"/>
        <v>409.14176245210734</v>
      </c>
      <c r="O88" s="143">
        <f t="shared" si="57"/>
        <v>21.662250142775559</v>
      </c>
      <c r="P88" s="52">
        <f t="shared" si="58"/>
        <v>-0.9470544145556119</v>
      </c>
    </row>
    <row r="89" spans="1:16" ht="20.100000000000001" customHeight="1" x14ac:dyDescent="0.25">
      <c r="A89" s="38" t="s">
        <v>209</v>
      </c>
      <c r="B89" s="19">
        <v>585.26</v>
      </c>
      <c r="C89" s="140">
        <v>636.98</v>
      </c>
      <c r="D89" s="247">
        <f t="shared" si="40"/>
        <v>3.1771453127335146E-3</v>
      </c>
      <c r="E89" s="215">
        <f t="shared" si="41"/>
        <v>4.2294056502516948E-3</v>
      </c>
      <c r="F89" s="52">
        <f t="shared" si="47"/>
        <v>8.8370980418959147E-2</v>
      </c>
      <c r="H89" s="19">
        <v>198.71200000000002</v>
      </c>
      <c r="I89" s="140">
        <v>189.06300000000002</v>
      </c>
      <c r="J89" s="214">
        <f t="shared" si="42"/>
        <v>3.6344678480040647E-3</v>
      </c>
      <c r="K89" s="215">
        <f t="shared" si="43"/>
        <v>4.2315552854131598E-3</v>
      </c>
      <c r="L89" s="52">
        <f t="shared" si="48"/>
        <v>-4.8557711663110431E-2</v>
      </c>
      <c r="N89" s="40">
        <f t="shared" si="56"/>
        <v>3.3952773126473708</v>
      </c>
      <c r="O89" s="143">
        <f t="shared" si="57"/>
        <v>2.9681151684511291</v>
      </c>
      <c r="P89" s="52">
        <f t="shared" si="58"/>
        <v>-0.12581067902909354</v>
      </c>
    </row>
    <row r="90" spans="1:16" ht="20.100000000000001" customHeight="1" x14ac:dyDescent="0.25">
      <c r="A90" s="38" t="s">
        <v>208</v>
      </c>
      <c r="B90" s="19">
        <v>1298.7899999999997</v>
      </c>
      <c r="C90" s="140">
        <v>313.41000000000003</v>
      </c>
      <c r="D90" s="247">
        <f t="shared" si="40"/>
        <v>7.0506177779536628E-3</v>
      </c>
      <c r="E90" s="215">
        <f t="shared" si="41"/>
        <v>2.080972754003868E-3</v>
      </c>
      <c r="F90" s="52">
        <f t="shared" si="47"/>
        <v>-0.75869078141962898</v>
      </c>
      <c r="H90" s="19">
        <v>518.55200000000013</v>
      </c>
      <c r="I90" s="140">
        <v>186.68400000000003</v>
      </c>
      <c r="J90" s="214">
        <f t="shared" si="42"/>
        <v>9.4843822794708123E-3</v>
      </c>
      <c r="K90" s="215">
        <f t="shared" si="43"/>
        <v>4.178309171556943E-3</v>
      </c>
      <c r="L90" s="52">
        <f t="shared" si="48"/>
        <v>-0.63998981780033637</v>
      </c>
      <c r="N90" s="40">
        <f t="shared" si="56"/>
        <v>3.9925777069426176</v>
      </c>
      <c r="O90" s="143">
        <f t="shared" si="57"/>
        <v>5.9565425480999332</v>
      </c>
      <c r="P90" s="52">
        <f t="shared" si="58"/>
        <v>0.49190397415239145</v>
      </c>
    </row>
    <row r="91" spans="1:16" ht="20.100000000000001" customHeight="1" x14ac:dyDescent="0.25">
      <c r="A91" s="38" t="s">
        <v>206</v>
      </c>
      <c r="B91" s="19">
        <v>434.06</v>
      </c>
      <c r="C91" s="140">
        <v>365.72</v>
      </c>
      <c r="D91" s="247">
        <f t="shared" si="40"/>
        <v>2.3563402495388533E-3</v>
      </c>
      <c r="E91" s="215">
        <f t="shared" si="41"/>
        <v>2.4282995296713394E-3</v>
      </c>
      <c r="F91" s="52">
        <f t="shared" si="47"/>
        <v>-0.15744367138183654</v>
      </c>
      <c r="H91" s="19">
        <v>308.30099999999993</v>
      </c>
      <c r="I91" s="140">
        <v>182.63599999999997</v>
      </c>
      <c r="J91" s="214">
        <f t="shared" si="42"/>
        <v>5.6388646483730267E-3</v>
      </c>
      <c r="K91" s="215">
        <f t="shared" si="43"/>
        <v>4.0877079656342994E-3</v>
      </c>
      <c r="L91" s="52">
        <f t="shared" si="48"/>
        <v>-0.40760490559550566</v>
      </c>
      <c r="N91" s="40">
        <f t="shared" si="56"/>
        <v>7.1027277334930634</v>
      </c>
      <c r="O91" s="143">
        <f t="shared" si="57"/>
        <v>4.993875095701628</v>
      </c>
      <c r="P91" s="52">
        <f t="shared" si="58"/>
        <v>-0.29690743006339609</v>
      </c>
    </row>
    <row r="92" spans="1:16" ht="20.100000000000001" customHeight="1" x14ac:dyDescent="0.25">
      <c r="A92" s="38" t="s">
        <v>205</v>
      </c>
      <c r="B92" s="19">
        <v>4993.0200000000032</v>
      </c>
      <c r="C92" s="140">
        <v>4736.3700000000008</v>
      </c>
      <c r="D92" s="247">
        <f t="shared" si="40"/>
        <v>2.7105132914234192E-2</v>
      </c>
      <c r="E92" s="215">
        <f t="shared" si="41"/>
        <v>3.1448444283466707E-2</v>
      </c>
      <c r="F92" s="52">
        <f t="shared" si="47"/>
        <v>-5.1401756852566621E-2</v>
      </c>
      <c r="H92" s="19">
        <v>156.696</v>
      </c>
      <c r="I92" s="140">
        <v>178.22799999999998</v>
      </c>
      <c r="J92" s="214">
        <f t="shared" si="42"/>
        <v>2.8659898441505539E-3</v>
      </c>
      <c r="K92" s="215">
        <f t="shared" si="43"/>
        <v>3.9890493402126087E-3</v>
      </c>
      <c r="L92" s="52">
        <f t="shared" si="48"/>
        <v>0.13741256956144371</v>
      </c>
      <c r="N92" s="40">
        <f t="shared" si="56"/>
        <v>0.31383010682913326</v>
      </c>
      <c r="O92" s="143">
        <f t="shared" si="57"/>
        <v>0.3762966153404399</v>
      </c>
      <c r="P92" s="52">
        <f t="shared" si="58"/>
        <v>0.19904562102869536</v>
      </c>
    </row>
    <row r="93" spans="1:16" ht="20.100000000000001" customHeight="1" x14ac:dyDescent="0.25">
      <c r="A93" s="38" t="s">
        <v>216</v>
      </c>
      <c r="B93" s="19">
        <v>237.42000000000007</v>
      </c>
      <c r="C93" s="140">
        <v>372.66999999999996</v>
      </c>
      <c r="D93" s="247">
        <f t="shared" si="40"/>
        <v>1.2888593789925696E-3</v>
      </c>
      <c r="E93" s="215">
        <f t="shared" si="41"/>
        <v>2.4744459852417641E-3</v>
      </c>
      <c r="F93" s="52">
        <f t="shared" si="47"/>
        <v>0.56966557156094622</v>
      </c>
      <c r="H93" s="19">
        <v>68.109000000000009</v>
      </c>
      <c r="I93" s="140">
        <v>162.80199999999999</v>
      </c>
      <c r="J93" s="214">
        <f t="shared" si="42"/>
        <v>1.2457223049423731E-3</v>
      </c>
      <c r="K93" s="215">
        <f t="shared" si="43"/>
        <v>3.6437889146783511E-3</v>
      </c>
      <c r="L93" s="52">
        <f>(I93-H93)/H93</f>
        <v>1.3903155236459201</v>
      </c>
      <c r="N93" s="40">
        <f t="shared" si="56"/>
        <v>2.8687136719737172</v>
      </c>
      <c r="O93" s="143">
        <f t="shared" si="57"/>
        <v>4.3685297984812301</v>
      </c>
      <c r="P93" s="52">
        <f t="shared" si="58"/>
        <v>0.52281834229751389</v>
      </c>
    </row>
    <row r="94" spans="1:16" ht="20.100000000000001" customHeight="1" x14ac:dyDescent="0.25">
      <c r="A94" s="38" t="s">
        <v>207</v>
      </c>
      <c r="B94" s="19">
        <v>95</v>
      </c>
      <c r="C94" s="140">
        <v>246.8</v>
      </c>
      <c r="D94" s="247">
        <f t="shared" si="40"/>
        <v>5.1571746695431751E-4</v>
      </c>
      <c r="E94" s="215">
        <f t="shared" si="41"/>
        <v>1.6386971560835792E-3</v>
      </c>
      <c r="F94" s="52">
        <f t="shared" si="47"/>
        <v>1.5978947368421055</v>
      </c>
      <c r="H94" s="19">
        <v>88.875</v>
      </c>
      <c r="I94" s="140">
        <v>141.21700000000001</v>
      </c>
      <c r="J94" s="214">
        <f t="shared" si="42"/>
        <v>1.6255350959748843E-3</v>
      </c>
      <c r="K94" s="215">
        <f t="shared" si="43"/>
        <v>3.1606794705478607E-3</v>
      </c>
      <c r="L94" s="52">
        <f>(I94-H94)/H94</f>
        <v>0.58893952180028142</v>
      </c>
      <c r="N94" s="40">
        <f t="shared" ref="N94" si="59">(H94/B94)*10</f>
        <v>9.3552631578947363</v>
      </c>
      <c r="O94" s="143">
        <f t="shared" ref="O94" si="60">(I94/C94)*10</f>
        <v>5.7219205834683962</v>
      </c>
      <c r="P94" s="52">
        <f t="shared" ref="P94" si="61">(O94-N94)/N94</f>
        <v>-0.38837417110605044</v>
      </c>
    </row>
    <row r="95" spans="1:16" ht="20.100000000000001" customHeight="1" thickBot="1" x14ac:dyDescent="0.3">
      <c r="A95" s="8" t="s">
        <v>17</v>
      </c>
      <c r="B95" s="19">
        <f>B96-SUM(B68:B94)</f>
        <v>6736.1300000000629</v>
      </c>
      <c r="C95" s="140">
        <f>C96-SUM(C68:C94)</f>
        <v>6089.7000000001281</v>
      </c>
      <c r="D95" s="247">
        <f t="shared" si="40"/>
        <v>3.6567788428158096E-2</v>
      </c>
      <c r="E95" s="215">
        <f t="shared" si="41"/>
        <v>4.0434254746362974E-2</v>
      </c>
      <c r="F95" s="52">
        <f t="shared" si="47"/>
        <v>-9.5964596882769301E-2</v>
      </c>
      <c r="H95" s="19">
        <f>H96-SUM(H68:H94)</f>
        <v>1702.1919999999882</v>
      </c>
      <c r="I95" s="140">
        <f>I96-SUM(I68:I94)</f>
        <v>1822.8719999999739</v>
      </c>
      <c r="J95" s="214">
        <f t="shared" si="42"/>
        <v>3.1133308985515175E-2</v>
      </c>
      <c r="K95" s="215">
        <f t="shared" si="43"/>
        <v>4.0799012214084968E-2</v>
      </c>
      <c r="L95" s="52">
        <f t="shared" si="48"/>
        <v>7.0896820100192326E-2</v>
      </c>
      <c r="N95" s="40">
        <f t="shared" ref="N95:O96" si="62">(H95/B95)*10</f>
        <v>2.5269583573950802</v>
      </c>
      <c r="O95" s="143">
        <f t="shared" si="62"/>
        <v>2.9933691314842035</v>
      </c>
      <c r="P95" s="52">
        <f t="shared" si="50"/>
        <v>0.18457398505368472</v>
      </c>
    </row>
    <row r="96" spans="1:16" s="1" customFormat="1" ht="26.25" customHeight="1" thickBot="1" x14ac:dyDescent="0.3">
      <c r="A96" s="12" t="s">
        <v>18</v>
      </c>
      <c r="B96" s="17">
        <v>184209.39</v>
      </c>
      <c r="C96" s="145">
        <v>150607.4500000001</v>
      </c>
      <c r="D96" s="243">
        <f>SUM(D68:D95)</f>
        <v>1.0000000000000007</v>
      </c>
      <c r="E96" s="244">
        <f>SUM(E68:E95)</f>
        <v>1.0000000000000004</v>
      </c>
      <c r="F96" s="57">
        <f t="shared" si="47"/>
        <v>-0.1824116566479044</v>
      </c>
      <c r="H96" s="17">
        <v>54674.303999999996</v>
      </c>
      <c r="I96" s="145">
        <v>44679.316999999995</v>
      </c>
      <c r="J96" s="269">
        <f>SUM(J68:J95)</f>
        <v>0.99999999999999989</v>
      </c>
      <c r="K96" s="243">
        <f>SUM(K68:K95)</f>
        <v>0.99999999999999956</v>
      </c>
      <c r="L96" s="57">
        <f t="shared" si="48"/>
        <v>-0.18280958821167623</v>
      </c>
      <c r="N96" s="37">
        <f t="shared" si="62"/>
        <v>2.9680519543547694</v>
      </c>
      <c r="O96" s="150">
        <f t="shared" si="62"/>
        <v>2.9666073623847931</v>
      </c>
      <c r="P96" s="57">
        <f t="shared" si="50"/>
        <v>-4.8671384200564462E-4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Q11" sqref="Q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10.5703125" customWidth="1"/>
    <col min="6" max="6" width="11.28515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51"/>
      <c r="M4" s="346" t="s">
        <v>104</v>
      </c>
      <c r="N4" s="346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151</v>
      </c>
      <c r="K5" s="343" t="str">
        <f>E5</f>
        <v>jan-set</v>
      </c>
      <c r="L5" s="344"/>
      <c r="M5" s="355" t="str">
        <f>E5</f>
        <v>jan-set</v>
      </c>
      <c r="N5" s="350"/>
      <c r="O5" s="131" t="str">
        <f>I5</f>
        <v>2023/2022</v>
      </c>
      <c r="Q5" s="343" t="str">
        <f>E5</f>
        <v>jan-set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746752.95999999973</v>
      </c>
      <c r="F7" s="145">
        <v>736006.47999999917</v>
      </c>
      <c r="G7" s="243">
        <f>E7/E15</f>
        <v>0.38629571727029377</v>
      </c>
      <c r="H7" s="244">
        <f>F7/F15</f>
        <v>0.37636877945165187</v>
      </c>
      <c r="I7" s="164">
        <f t="shared" ref="I7:I18" si="0">(F7-E7)/E7</f>
        <v>-1.4390943960905849E-2</v>
      </c>
      <c r="J7" s="1"/>
      <c r="K7" s="17">
        <v>153990.35899999997</v>
      </c>
      <c r="L7" s="145">
        <v>153122.49699999989</v>
      </c>
      <c r="M7" s="243">
        <f>K7/K15</f>
        <v>0.35800838264479129</v>
      </c>
      <c r="N7" s="244">
        <f>L7/L15</f>
        <v>0.34818185976897742</v>
      </c>
      <c r="O7" s="164">
        <f t="shared" ref="O7:O18" si="1">(L7-K7)/K7</f>
        <v>-5.6358203567801355E-3</v>
      </c>
      <c r="P7" s="1"/>
      <c r="Q7" s="187">
        <f t="shared" ref="Q7:Q18" si="2">(K7/E7)*10</f>
        <v>2.0621325558589017</v>
      </c>
      <c r="R7" s="188">
        <f t="shared" ref="R7:R18" si="3">(L7/F7)*10</f>
        <v>2.0804503922302429</v>
      </c>
      <c r="S7" s="55">
        <f>(R7-Q7)/Q7</f>
        <v>8.8829577513321514E-3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507513.25999999983</v>
      </c>
      <c r="F8" s="181">
        <v>486921.20999999926</v>
      </c>
      <c r="G8" s="245">
        <f>E8/E7</f>
        <v>0.67962671349839709</v>
      </c>
      <c r="H8" s="246">
        <f>F8/F7</f>
        <v>0.66157190626908591</v>
      </c>
      <c r="I8" s="206">
        <f t="shared" si="0"/>
        <v>-4.0574407848970442E-2</v>
      </c>
      <c r="K8" s="180">
        <v>126573.95299999996</v>
      </c>
      <c r="L8" s="181">
        <v>125491.12599999987</v>
      </c>
      <c r="M8" s="250">
        <f>K8/K7</f>
        <v>0.82196024362797926</v>
      </c>
      <c r="N8" s="246">
        <f>L8/L7</f>
        <v>0.81954728050183223</v>
      </c>
      <c r="O8" s="207">
        <f t="shared" si="1"/>
        <v>-8.5548959666298195E-3</v>
      </c>
      <c r="Q8" s="189">
        <f t="shared" si="2"/>
        <v>2.4940028759051538</v>
      </c>
      <c r="R8" s="190">
        <f t="shared" si="3"/>
        <v>2.5772367977151802</v>
      </c>
      <c r="S8" s="182">
        <f t="shared" ref="S8:S18" si="4">(R8-Q8)/Q8</f>
        <v>3.3373627037145318E-2</v>
      </c>
    </row>
    <row r="9" spans="1:19" ht="24" customHeight="1" x14ac:dyDescent="0.25">
      <c r="A9" s="8"/>
      <c r="B9" t="s">
        <v>37</v>
      </c>
      <c r="E9" s="19">
        <v>161297.77999999985</v>
      </c>
      <c r="F9" s="140">
        <v>145510.52999999994</v>
      </c>
      <c r="G9" s="247">
        <f>E9/E7</f>
        <v>0.21599884920442755</v>
      </c>
      <c r="H9" s="215">
        <f>F9/F7</f>
        <v>0.19770278381244702</v>
      </c>
      <c r="I9" s="182">
        <f t="shared" si="0"/>
        <v>-9.7876424585632407E-2</v>
      </c>
      <c r="K9" s="19">
        <v>22255.499000000007</v>
      </c>
      <c r="L9" s="140">
        <v>20956.849000000017</v>
      </c>
      <c r="M9" s="247">
        <f>K9/K7</f>
        <v>0.14452527511803523</v>
      </c>
      <c r="N9" s="215">
        <f>L9/L7</f>
        <v>0.13686329187800556</v>
      </c>
      <c r="O9" s="182">
        <f t="shared" si="1"/>
        <v>-5.8351870699461295E-2</v>
      </c>
      <c r="Q9" s="189">
        <f t="shared" si="2"/>
        <v>1.3797771426240355</v>
      </c>
      <c r="R9" s="190">
        <f t="shared" si="3"/>
        <v>1.4402290335964019</v>
      </c>
      <c r="S9" s="182">
        <f t="shared" si="4"/>
        <v>4.3812793461268706E-2</v>
      </c>
    </row>
    <row r="10" spans="1:19" ht="24" customHeight="1" thickBot="1" x14ac:dyDescent="0.3">
      <c r="A10" s="8"/>
      <c r="B10" t="s">
        <v>36</v>
      </c>
      <c r="E10" s="19">
        <v>77941.919999999998</v>
      </c>
      <c r="F10" s="140">
        <v>103574.74</v>
      </c>
      <c r="G10" s="247">
        <f>E10/E7</f>
        <v>0.10437443729717526</v>
      </c>
      <c r="H10" s="215">
        <f>F10/F7</f>
        <v>0.14072530991846718</v>
      </c>
      <c r="I10" s="186">
        <f t="shared" si="0"/>
        <v>0.32887077967799622</v>
      </c>
      <c r="K10" s="19">
        <v>5160.9069999999983</v>
      </c>
      <c r="L10" s="140">
        <v>6674.5219999999972</v>
      </c>
      <c r="M10" s="247">
        <f>K10/K7</f>
        <v>3.3514481253985512E-2</v>
      </c>
      <c r="N10" s="215">
        <f>L10/L7</f>
        <v>4.3589427620162192E-2</v>
      </c>
      <c r="O10" s="209">
        <f t="shared" si="1"/>
        <v>0.29328468813718195</v>
      </c>
      <c r="Q10" s="189">
        <f t="shared" si="2"/>
        <v>0.662147789020337</v>
      </c>
      <c r="R10" s="190">
        <f t="shared" si="3"/>
        <v>0.64441600336143712</v>
      </c>
      <c r="S10" s="182">
        <f t="shared" si="4"/>
        <v>-2.6779196356049858E-2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1186359.2300000037</v>
      </c>
      <c r="F11" s="145">
        <v>1219539.5700000012</v>
      </c>
      <c r="G11" s="243">
        <f>E11/E15</f>
        <v>0.61370428272970623</v>
      </c>
      <c r="H11" s="244">
        <f>F11/F15</f>
        <v>0.62363122054834808</v>
      </c>
      <c r="I11" s="164">
        <f t="shared" si="0"/>
        <v>2.796820656083859E-2</v>
      </c>
      <c r="J11" s="1"/>
      <c r="K11" s="17">
        <v>276140.23699999962</v>
      </c>
      <c r="L11" s="145">
        <v>286654.8569999999</v>
      </c>
      <c r="M11" s="243">
        <f>K11/K15</f>
        <v>0.64199161735520882</v>
      </c>
      <c r="N11" s="244">
        <f>L11/L15</f>
        <v>0.65181814023102247</v>
      </c>
      <c r="O11" s="164">
        <f t="shared" si="1"/>
        <v>3.8077102106638304E-2</v>
      </c>
      <c r="Q11" s="191">
        <f t="shared" si="2"/>
        <v>2.3276275011574592</v>
      </c>
      <c r="R11" s="192">
        <f t="shared" si="3"/>
        <v>2.3505170644032454</v>
      </c>
      <c r="S11" s="57">
        <f t="shared" si="4"/>
        <v>9.8338601148181479E-3</v>
      </c>
    </row>
    <row r="12" spans="1:19" s="3" customFormat="1" ht="24" customHeight="1" x14ac:dyDescent="0.25">
      <c r="A12" s="46"/>
      <c r="B12" s="3" t="s">
        <v>33</v>
      </c>
      <c r="E12" s="31">
        <v>879174.82000000391</v>
      </c>
      <c r="F12" s="141">
        <v>865215.97000000137</v>
      </c>
      <c r="G12" s="247">
        <f>E12/E11</f>
        <v>0.74106965054758422</v>
      </c>
      <c r="H12" s="215">
        <f>F12/F11</f>
        <v>0.70946116984133656</v>
      </c>
      <c r="I12" s="206">
        <f t="shared" si="0"/>
        <v>-1.5877217684649426E-2</v>
      </c>
      <c r="K12" s="31">
        <v>243589.25999999957</v>
      </c>
      <c r="L12" s="141">
        <v>249657.0939999999</v>
      </c>
      <c r="M12" s="247">
        <f>K12/K11</f>
        <v>0.88212157216334941</v>
      </c>
      <c r="N12" s="215">
        <f>L12/L11</f>
        <v>0.87093271892476598</v>
      </c>
      <c r="O12" s="206">
        <f t="shared" si="1"/>
        <v>2.4910104821535783E-2</v>
      </c>
      <c r="Q12" s="189">
        <f t="shared" si="2"/>
        <v>2.7706578311694425</v>
      </c>
      <c r="R12" s="190">
        <f t="shared" si="3"/>
        <v>2.8854887410365242</v>
      </c>
      <c r="S12" s="182">
        <f t="shared" si="4"/>
        <v>4.1445359501001137E-2</v>
      </c>
    </row>
    <row r="13" spans="1:19" ht="24" customHeight="1" x14ac:dyDescent="0.25">
      <c r="A13" s="8"/>
      <c r="B13" s="3" t="s">
        <v>37</v>
      </c>
      <c r="D13" s="3"/>
      <c r="E13" s="19">
        <v>111307.97999999997</v>
      </c>
      <c r="F13" s="140">
        <v>105857.97999999991</v>
      </c>
      <c r="G13" s="247">
        <f>E13/E11</f>
        <v>9.3823166866581903E-2</v>
      </c>
      <c r="H13" s="215">
        <f>F13/F11</f>
        <v>8.6801595129873316E-2</v>
      </c>
      <c r="I13" s="182">
        <f t="shared" si="0"/>
        <v>-4.8963245941576333E-2</v>
      </c>
      <c r="K13" s="19">
        <v>12850.939000000004</v>
      </c>
      <c r="L13" s="140">
        <v>13243.269000000017</v>
      </c>
      <c r="M13" s="247">
        <f>K13/K11</f>
        <v>4.6537727133188565E-2</v>
      </c>
      <c r="N13" s="215">
        <f>L13/L11</f>
        <v>4.6199353252193529E-2</v>
      </c>
      <c r="O13" s="182">
        <f t="shared" si="1"/>
        <v>3.0529286614776753E-2</v>
      </c>
      <c r="Q13" s="189">
        <f t="shared" si="2"/>
        <v>1.1545388749306211</v>
      </c>
      <c r="R13" s="190">
        <f t="shared" si="3"/>
        <v>1.2510411591077053</v>
      </c>
      <c r="S13" s="182">
        <f t="shared" si="4"/>
        <v>8.3585131928003042E-2</v>
      </c>
    </row>
    <row r="14" spans="1:19" ht="24" customHeight="1" thickBot="1" x14ac:dyDescent="0.3">
      <c r="A14" s="8"/>
      <c r="B14" t="s">
        <v>36</v>
      </c>
      <c r="E14" s="19">
        <v>195876.42999999988</v>
      </c>
      <c r="F14" s="140">
        <v>248465.61999999997</v>
      </c>
      <c r="G14" s="247">
        <f>E14/E11</f>
        <v>0.16510718258583384</v>
      </c>
      <c r="H14" s="215">
        <f>F14/F11</f>
        <v>0.20373723502879018</v>
      </c>
      <c r="I14" s="186">
        <f t="shared" si="0"/>
        <v>0.2684814604799573</v>
      </c>
      <c r="K14" s="19">
        <v>19700.038</v>
      </c>
      <c r="L14" s="140">
        <v>23754.493999999981</v>
      </c>
      <c r="M14" s="247">
        <f>K14/K11</f>
        <v>7.1340700703461865E-2</v>
      </c>
      <c r="N14" s="215">
        <f>L14/L11</f>
        <v>8.2867927823040477E-2</v>
      </c>
      <c r="O14" s="209">
        <f t="shared" si="1"/>
        <v>0.20580955224553271</v>
      </c>
      <c r="Q14" s="189">
        <f t="shared" si="2"/>
        <v>1.0057380563858558</v>
      </c>
      <c r="R14" s="190">
        <f t="shared" si="3"/>
        <v>0.95604752077973543</v>
      </c>
      <c r="S14" s="182">
        <f t="shared" si="4"/>
        <v>-4.9407035251986496E-2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1933112.1900000034</v>
      </c>
      <c r="F15" s="145">
        <v>1955546.0500000005</v>
      </c>
      <c r="G15" s="243">
        <f>G7+G11</f>
        <v>1</v>
      </c>
      <c r="H15" s="244">
        <f>H7+H11</f>
        <v>1</v>
      </c>
      <c r="I15" s="164">
        <f t="shared" si="0"/>
        <v>1.1605048127081045E-2</v>
      </c>
      <c r="J15" s="1"/>
      <c r="K15" s="17">
        <v>430130.59599999955</v>
      </c>
      <c r="L15" s="145">
        <v>439777.35399999982</v>
      </c>
      <c r="M15" s="243">
        <f>M7+M11</f>
        <v>1</v>
      </c>
      <c r="N15" s="244">
        <f>N7+N11</f>
        <v>0.99999999999999989</v>
      </c>
      <c r="O15" s="164">
        <f t="shared" si="1"/>
        <v>2.2427509434832842E-2</v>
      </c>
      <c r="Q15" s="191">
        <f t="shared" si="2"/>
        <v>2.2250679408317153</v>
      </c>
      <c r="R15" s="192">
        <f t="shared" si="3"/>
        <v>2.2488724006269232</v>
      </c>
      <c r="S15" s="57">
        <f t="shared" si="4"/>
        <v>1.069830694082532E-2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1386688.0800000038</v>
      </c>
      <c r="F16" s="181">
        <f t="shared" ref="F16:F17" si="5">F8+F12</f>
        <v>1352137.1800000006</v>
      </c>
      <c r="G16" s="245">
        <f>E16/E15</f>
        <v>0.71733450710897506</v>
      </c>
      <c r="H16" s="246">
        <f>F16/F15</f>
        <v>0.69143714616181007</v>
      </c>
      <c r="I16" s="207">
        <f t="shared" si="0"/>
        <v>-2.4916129660538418E-2</v>
      </c>
      <c r="J16" s="3"/>
      <c r="K16" s="180">
        <f t="shared" ref="K16:L18" si="6">K8+K12</f>
        <v>370163.21299999952</v>
      </c>
      <c r="L16" s="181">
        <f t="shared" si="6"/>
        <v>375148.21999999974</v>
      </c>
      <c r="M16" s="250">
        <f>K16/K15</f>
        <v>0.86058331223663964</v>
      </c>
      <c r="N16" s="246">
        <f>L16/L15</f>
        <v>0.85304124140962445</v>
      </c>
      <c r="O16" s="207">
        <f t="shared" si="1"/>
        <v>1.3467051357154236E-2</v>
      </c>
      <c r="P16" s="3"/>
      <c r="Q16" s="189">
        <f t="shared" si="2"/>
        <v>2.6694050258223792</v>
      </c>
      <c r="R16" s="190">
        <f t="shared" si="3"/>
        <v>2.7744834292626992</v>
      </c>
      <c r="S16" s="182">
        <f t="shared" si="4"/>
        <v>3.9363979022983941E-2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272605.75999999983</v>
      </c>
      <c r="F17" s="140">
        <f t="shared" si="5"/>
        <v>251368.50999999983</v>
      </c>
      <c r="G17" s="248">
        <f>E17/E15</f>
        <v>0.14101910970826756</v>
      </c>
      <c r="H17" s="215">
        <f>F17/F15</f>
        <v>0.12854134015407093</v>
      </c>
      <c r="I17" s="182">
        <f t="shared" si="0"/>
        <v>-7.7904626813461358E-2</v>
      </c>
      <c r="K17" s="19">
        <f t="shared" si="6"/>
        <v>35106.438000000009</v>
      </c>
      <c r="L17" s="140">
        <f t="shared" si="6"/>
        <v>34200.118000000031</v>
      </c>
      <c r="M17" s="247">
        <f>K17/K15</f>
        <v>8.1618090706572402E-2</v>
      </c>
      <c r="N17" s="215">
        <f>L17/L15</f>
        <v>7.7766892016909187E-2</v>
      </c>
      <c r="O17" s="182">
        <f t="shared" si="1"/>
        <v>-2.5816347417530017E-2</v>
      </c>
      <c r="Q17" s="189">
        <f t="shared" si="2"/>
        <v>1.2878098393812378</v>
      </c>
      <c r="R17" s="190">
        <f t="shared" si="3"/>
        <v>1.3605569766873367</v>
      </c>
      <c r="S17" s="182">
        <f t="shared" si="4"/>
        <v>5.6489036720710338E-2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273818.34999999986</v>
      </c>
      <c r="F18" s="142">
        <f>F10+F14</f>
        <v>352040.36</v>
      </c>
      <c r="G18" s="249">
        <f>E18/E15</f>
        <v>0.14164638318275743</v>
      </c>
      <c r="H18" s="221">
        <f>F18/F15</f>
        <v>0.18002151368411901</v>
      </c>
      <c r="I18" s="208">
        <f t="shared" si="0"/>
        <v>0.28567117579957724</v>
      </c>
      <c r="K18" s="21">
        <f t="shared" si="6"/>
        <v>24860.945</v>
      </c>
      <c r="L18" s="142">
        <f t="shared" si="6"/>
        <v>30429.015999999978</v>
      </c>
      <c r="M18" s="249">
        <f>K18/K15</f>
        <v>5.7798597056787901E-2</v>
      </c>
      <c r="N18" s="221">
        <f>L18/L15</f>
        <v>6.9191866573466154E-2</v>
      </c>
      <c r="O18" s="208">
        <f t="shared" si="1"/>
        <v>0.22396859813655426</v>
      </c>
      <c r="Q18" s="193">
        <f t="shared" si="2"/>
        <v>0.90793568071679687</v>
      </c>
      <c r="R18" s="194">
        <f t="shared" si="3"/>
        <v>0.8643615749057858</v>
      </c>
      <c r="S18" s="186">
        <f t="shared" si="4"/>
        <v>-4.7992502923346059E-2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9" sqref="H99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166658.09999999995</v>
      </c>
      <c r="C7" s="147">
        <v>183590.98000000013</v>
      </c>
      <c r="D7" s="247">
        <f>B7/$B$33</f>
        <v>8.6212326869657741E-2</v>
      </c>
      <c r="E7" s="246">
        <f>C7/$C$33</f>
        <v>9.3882207478571067E-2</v>
      </c>
      <c r="F7" s="52">
        <f>(C7-B7)/B7</f>
        <v>0.10160250236862285</v>
      </c>
      <c r="H7" s="39">
        <v>46164.940999999992</v>
      </c>
      <c r="I7" s="147">
        <v>53607.340000000004</v>
      </c>
      <c r="J7" s="247">
        <f>H7/$H$33</f>
        <v>0.1073277312270062</v>
      </c>
      <c r="K7" s="246">
        <f>I7/$I$33</f>
        <v>0.12189654495033407</v>
      </c>
      <c r="L7" s="52">
        <f>(I7-H7)/H7</f>
        <v>0.16121322455497156</v>
      </c>
      <c r="N7" s="27">
        <f t="shared" ref="N7:N33" si="0">(H7/B7)*10</f>
        <v>2.770038839996376</v>
      </c>
      <c r="O7" s="151">
        <f t="shared" ref="O7:O33" si="1">(I7/C7)*10</f>
        <v>2.9199332124050956</v>
      </c>
      <c r="P7" s="61">
        <f>(O7-N7)/N7</f>
        <v>5.4112733093993629E-2</v>
      </c>
    </row>
    <row r="8" spans="1:16" ht="20.100000000000001" customHeight="1" x14ac:dyDescent="0.25">
      <c r="A8" s="8" t="s">
        <v>163</v>
      </c>
      <c r="B8" s="19">
        <v>163295.64000000001</v>
      </c>
      <c r="C8" s="140">
        <v>155675.48000000001</v>
      </c>
      <c r="D8" s="247">
        <f t="shared" ref="D8:D32" si="2">B8/$B$33</f>
        <v>8.4472924460737064E-2</v>
      </c>
      <c r="E8" s="215">
        <f t="shared" ref="E8:E32" si="3">C8/$C$33</f>
        <v>7.9607166499607612E-2</v>
      </c>
      <c r="F8" s="52">
        <f t="shared" ref="F8:F33" si="4">(C8-B8)/B8</f>
        <v>-4.6664809911642485E-2</v>
      </c>
      <c r="H8" s="19">
        <v>49525.339000000014</v>
      </c>
      <c r="I8" s="140">
        <v>48516.988000000012</v>
      </c>
      <c r="J8" s="247">
        <f t="shared" ref="J8:J32" si="5">H8/$H$33</f>
        <v>0.11514023754776098</v>
      </c>
      <c r="K8" s="215">
        <f t="shared" ref="K8:K32" si="6">I8/$I$33</f>
        <v>0.11032170610585826</v>
      </c>
      <c r="L8" s="52">
        <f t="shared" ref="L8:L33" si="7">(I8-H8)/H8</f>
        <v>-2.0360304853238906E-2</v>
      </c>
      <c r="N8" s="27">
        <f t="shared" si="0"/>
        <v>3.0328635228717689</v>
      </c>
      <c r="O8" s="152">
        <f t="shared" si="1"/>
        <v>3.1165465492703159</v>
      </c>
      <c r="P8" s="52">
        <f t="shared" ref="P8:P71" si="8">(O8-N8)/N8</f>
        <v>2.7592084433561648E-2</v>
      </c>
    </row>
    <row r="9" spans="1:16" ht="20.100000000000001" customHeight="1" x14ac:dyDescent="0.25">
      <c r="A9" s="8" t="s">
        <v>165</v>
      </c>
      <c r="B9" s="19">
        <v>128659.51000000002</v>
      </c>
      <c r="C9" s="140">
        <v>120112.40999999996</v>
      </c>
      <c r="D9" s="247">
        <f t="shared" si="2"/>
        <v>6.6555635345716804E-2</v>
      </c>
      <c r="E9" s="215">
        <f t="shared" si="3"/>
        <v>6.142141730694603E-2</v>
      </c>
      <c r="F9" s="52">
        <f t="shared" si="4"/>
        <v>-6.6431933403135635E-2</v>
      </c>
      <c r="H9" s="19">
        <v>33309.435000000005</v>
      </c>
      <c r="I9" s="140">
        <v>33361.39499999999</v>
      </c>
      <c r="J9" s="247">
        <f t="shared" si="5"/>
        <v>7.7440282811223227E-2</v>
      </c>
      <c r="K9" s="215">
        <f t="shared" si="6"/>
        <v>7.5859738334775578E-2</v>
      </c>
      <c r="L9" s="52">
        <f t="shared" si="7"/>
        <v>1.5599183834845763E-3</v>
      </c>
      <c r="N9" s="27">
        <f t="shared" si="0"/>
        <v>2.5889601942367104</v>
      </c>
      <c r="O9" s="152">
        <f t="shared" si="1"/>
        <v>2.7775144133732725</v>
      </c>
      <c r="P9" s="52">
        <f t="shared" si="8"/>
        <v>7.2830095864858432E-2</v>
      </c>
    </row>
    <row r="10" spans="1:16" ht="20.100000000000001" customHeight="1" x14ac:dyDescent="0.25">
      <c r="A10" s="8" t="s">
        <v>170</v>
      </c>
      <c r="B10" s="19">
        <v>228761.23000000013</v>
      </c>
      <c r="C10" s="140">
        <v>272807.7</v>
      </c>
      <c r="D10" s="247">
        <f t="shared" si="2"/>
        <v>0.11833831020433434</v>
      </c>
      <c r="E10" s="215">
        <f t="shared" si="3"/>
        <v>0.13950461560340141</v>
      </c>
      <c r="F10" s="52">
        <f t="shared" si="4"/>
        <v>0.19254342180272357</v>
      </c>
      <c r="H10" s="19">
        <v>29494.277000000006</v>
      </c>
      <c r="I10" s="140">
        <v>32408.839000000018</v>
      </c>
      <c r="J10" s="247">
        <f t="shared" si="5"/>
        <v>6.8570516197364401E-2</v>
      </c>
      <c r="K10" s="215">
        <f t="shared" si="6"/>
        <v>7.3693742311251434E-2</v>
      </c>
      <c r="L10" s="52">
        <f t="shared" si="7"/>
        <v>9.8817882533618714E-2</v>
      </c>
      <c r="N10" s="27">
        <f t="shared" si="0"/>
        <v>1.2893040048787983</v>
      </c>
      <c r="O10" s="152">
        <f t="shared" si="1"/>
        <v>1.1879737632038985</v>
      </c>
      <c r="P10" s="52">
        <f t="shared" si="8"/>
        <v>-7.8592978297950297E-2</v>
      </c>
    </row>
    <row r="11" spans="1:16" ht="20.100000000000001" customHeight="1" x14ac:dyDescent="0.25">
      <c r="A11" s="8" t="s">
        <v>167</v>
      </c>
      <c r="B11" s="19">
        <v>89057.850000000049</v>
      </c>
      <c r="C11" s="140">
        <v>82502.649999999994</v>
      </c>
      <c r="D11" s="247">
        <f t="shared" si="2"/>
        <v>4.6069674828339915E-2</v>
      </c>
      <c r="E11" s="215">
        <f t="shared" si="3"/>
        <v>4.2189060186028339E-2</v>
      </c>
      <c r="F11" s="52">
        <f t="shared" si="4"/>
        <v>-7.3606088626662916E-2</v>
      </c>
      <c r="H11" s="19">
        <v>31944.553000000014</v>
      </c>
      <c r="I11" s="140">
        <v>28729.932999999994</v>
      </c>
      <c r="J11" s="247">
        <f t="shared" si="5"/>
        <v>7.4267102356978143E-2</v>
      </c>
      <c r="K11" s="215">
        <f t="shared" si="6"/>
        <v>6.532835931338106E-2</v>
      </c>
      <c r="L11" s="52">
        <f t="shared" si="7"/>
        <v>-0.10063124063748895</v>
      </c>
      <c r="N11" s="27">
        <f t="shared" si="0"/>
        <v>3.5869441043097265</v>
      </c>
      <c r="O11" s="152">
        <f t="shared" si="1"/>
        <v>3.4823042653781417</v>
      </c>
      <c r="P11" s="52">
        <f t="shared" si="8"/>
        <v>-2.9172419722364683E-2</v>
      </c>
    </row>
    <row r="12" spans="1:16" ht="20.100000000000001" customHeight="1" x14ac:dyDescent="0.25">
      <c r="A12" s="8" t="s">
        <v>168</v>
      </c>
      <c r="B12" s="19">
        <v>128966.65000000001</v>
      </c>
      <c r="C12" s="140">
        <v>122530.55</v>
      </c>
      <c r="D12" s="247">
        <f t="shared" si="2"/>
        <v>6.671451903678699E-2</v>
      </c>
      <c r="E12" s="215">
        <f t="shared" si="3"/>
        <v>6.2657972181222724E-2</v>
      </c>
      <c r="F12" s="52">
        <f t="shared" si="4"/>
        <v>-4.9905149897279684E-2</v>
      </c>
      <c r="H12" s="19">
        <v>24512.744999999999</v>
      </c>
      <c r="I12" s="140">
        <v>23885.433000000012</v>
      </c>
      <c r="J12" s="247">
        <f t="shared" si="5"/>
        <v>5.6989075476044482E-2</v>
      </c>
      <c r="K12" s="215">
        <f t="shared" si="6"/>
        <v>5.4312557894920621E-2</v>
      </c>
      <c r="L12" s="52">
        <f t="shared" si="7"/>
        <v>-2.5591258751314353E-2</v>
      </c>
      <c r="N12" s="27">
        <f t="shared" si="0"/>
        <v>1.900704174296223</v>
      </c>
      <c r="O12" s="152">
        <f t="shared" si="1"/>
        <v>1.9493451225021037</v>
      </c>
      <c r="P12" s="52">
        <f t="shared" si="8"/>
        <v>2.5591014563795068E-2</v>
      </c>
    </row>
    <row r="13" spans="1:16" ht="20.100000000000001" customHeight="1" x14ac:dyDescent="0.25">
      <c r="A13" s="8" t="s">
        <v>172</v>
      </c>
      <c r="B13" s="19">
        <v>94520.300000000017</v>
      </c>
      <c r="C13" s="140">
        <v>107264.64</v>
      </c>
      <c r="D13" s="247">
        <f t="shared" si="2"/>
        <v>4.889540322023421E-2</v>
      </c>
      <c r="E13" s="215">
        <f t="shared" si="3"/>
        <v>5.4851502985572745E-2</v>
      </c>
      <c r="F13" s="52">
        <f t="shared" si="4"/>
        <v>0.13483177687755943</v>
      </c>
      <c r="H13" s="19">
        <v>20767.732</v>
      </c>
      <c r="I13" s="140">
        <v>23831.365000000005</v>
      </c>
      <c r="J13" s="247">
        <f t="shared" si="5"/>
        <v>4.8282387240362691E-2</v>
      </c>
      <c r="K13" s="215">
        <f t="shared" si="6"/>
        <v>5.4189613865383332E-2</v>
      </c>
      <c r="L13" s="52">
        <f t="shared" si="7"/>
        <v>0.14751890095654188</v>
      </c>
      <c r="N13" s="27">
        <f t="shared" si="0"/>
        <v>2.1971716128704624</v>
      </c>
      <c r="O13" s="152">
        <f t="shared" si="1"/>
        <v>2.2217354199855617</v>
      </c>
      <c r="P13" s="52">
        <f t="shared" si="8"/>
        <v>1.1179739885228305E-2</v>
      </c>
    </row>
    <row r="14" spans="1:16" ht="20.100000000000001" customHeight="1" x14ac:dyDescent="0.25">
      <c r="A14" s="8" t="s">
        <v>164</v>
      </c>
      <c r="B14" s="19">
        <v>147747.21999999997</v>
      </c>
      <c r="C14" s="140">
        <v>123135.63999999996</v>
      </c>
      <c r="D14" s="247">
        <f t="shared" si="2"/>
        <v>7.6429718235856745E-2</v>
      </c>
      <c r="E14" s="215">
        <f t="shared" si="3"/>
        <v>6.296739470798958E-2</v>
      </c>
      <c r="F14" s="52">
        <f t="shared" si="4"/>
        <v>-0.16657897184123005</v>
      </c>
      <c r="H14" s="19">
        <v>24524.603000000014</v>
      </c>
      <c r="I14" s="140">
        <v>21781.88600000001</v>
      </c>
      <c r="J14" s="247">
        <f t="shared" si="5"/>
        <v>5.7016643847395625E-2</v>
      </c>
      <c r="K14" s="215">
        <f t="shared" si="6"/>
        <v>4.9529348889574699E-2</v>
      </c>
      <c r="L14" s="52">
        <f t="shared" si="7"/>
        <v>-0.11183532716105547</v>
      </c>
      <c r="N14" s="27">
        <f t="shared" si="0"/>
        <v>1.6599028394578266</v>
      </c>
      <c r="O14" s="152">
        <f t="shared" si="1"/>
        <v>1.7689343231577808</v>
      </c>
      <c r="P14" s="52">
        <f t="shared" si="8"/>
        <v>6.5685461286135935E-2</v>
      </c>
    </row>
    <row r="15" spans="1:16" ht="20.100000000000001" customHeight="1" x14ac:dyDescent="0.25">
      <c r="A15" s="8" t="s">
        <v>173</v>
      </c>
      <c r="B15" s="19">
        <v>64631.429999999971</v>
      </c>
      <c r="C15" s="140">
        <v>64290.770000000019</v>
      </c>
      <c r="D15" s="247">
        <f t="shared" si="2"/>
        <v>3.3433874316420281E-2</v>
      </c>
      <c r="E15" s="215">
        <f t="shared" si="3"/>
        <v>3.2876121735921283E-2</v>
      </c>
      <c r="F15" s="52">
        <f t="shared" si="4"/>
        <v>-5.2708101925015849E-3</v>
      </c>
      <c r="H15" s="19">
        <v>20317.168000000001</v>
      </c>
      <c r="I15" s="140">
        <v>20967.118999999992</v>
      </c>
      <c r="J15" s="247">
        <f t="shared" si="5"/>
        <v>4.7234882124032859E-2</v>
      </c>
      <c r="K15" s="215">
        <f t="shared" si="6"/>
        <v>4.767666822607692E-2</v>
      </c>
      <c r="L15" s="52">
        <f t="shared" si="7"/>
        <v>3.1990236040770545E-2</v>
      </c>
      <c r="N15" s="27">
        <f t="shared" si="0"/>
        <v>3.1435430099566126</v>
      </c>
      <c r="O15" s="152">
        <f t="shared" si="1"/>
        <v>3.2612953616825537</v>
      </c>
      <c r="P15" s="52">
        <f t="shared" si="8"/>
        <v>3.7458482786137018E-2</v>
      </c>
    </row>
    <row r="16" spans="1:16" ht="20.100000000000001" customHeight="1" x14ac:dyDescent="0.25">
      <c r="A16" s="8" t="s">
        <v>174</v>
      </c>
      <c r="B16" s="19">
        <v>76458.72000000003</v>
      </c>
      <c r="C16" s="140">
        <v>71615.26999999996</v>
      </c>
      <c r="D16" s="247">
        <f t="shared" si="2"/>
        <v>3.9552137943944174E-2</v>
      </c>
      <c r="E16" s="215">
        <f t="shared" si="3"/>
        <v>3.6621622896581725E-2</v>
      </c>
      <c r="F16" s="52">
        <f t="shared" si="4"/>
        <v>-6.3347254570833358E-2</v>
      </c>
      <c r="H16" s="19">
        <v>17696.056000000004</v>
      </c>
      <c r="I16" s="140">
        <v>16874.582000000009</v>
      </c>
      <c r="J16" s="247">
        <f t="shared" si="5"/>
        <v>4.1141123567038702E-2</v>
      </c>
      <c r="K16" s="215">
        <f t="shared" si="6"/>
        <v>3.8370738844365329E-2</v>
      </c>
      <c r="L16" s="52">
        <f t="shared" si="7"/>
        <v>-4.6421304272544942E-2</v>
      </c>
      <c r="N16" s="27">
        <f t="shared" si="0"/>
        <v>2.3144588347803881</v>
      </c>
      <c r="O16" s="152">
        <f t="shared" si="1"/>
        <v>2.3562826754685164</v>
      </c>
      <c r="P16" s="52">
        <f t="shared" si="8"/>
        <v>1.8070678147143165E-2</v>
      </c>
    </row>
    <row r="17" spans="1:16" ht="20.100000000000001" customHeight="1" x14ac:dyDescent="0.25">
      <c r="A17" s="8" t="s">
        <v>169</v>
      </c>
      <c r="B17" s="19">
        <v>33701.110000000015</v>
      </c>
      <c r="C17" s="140">
        <v>71862.640000000014</v>
      </c>
      <c r="D17" s="247">
        <f t="shared" si="2"/>
        <v>1.7433602754323332E-2</v>
      </c>
      <c r="E17" s="215">
        <f t="shared" si="3"/>
        <v>3.6748119534183304E-2</v>
      </c>
      <c r="F17" s="52">
        <f t="shared" si="4"/>
        <v>1.1323523171788699</v>
      </c>
      <c r="H17" s="19">
        <v>8020.7100000000046</v>
      </c>
      <c r="I17" s="140">
        <v>12167.258000000005</v>
      </c>
      <c r="J17" s="247">
        <f t="shared" si="5"/>
        <v>1.8647150597024733E-2</v>
      </c>
      <c r="K17" s="215">
        <f t="shared" si="6"/>
        <v>2.7666858898787224E-2</v>
      </c>
      <c r="L17" s="52">
        <f t="shared" si="7"/>
        <v>0.51698016759114818</v>
      </c>
      <c r="N17" s="27">
        <f t="shared" si="0"/>
        <v>2.3799542507650346</v>
      </c>
      <c r="O17" s="152">
        <f t="shared" si="1"/>
        <v>1.6931270546141921</v>
      </c>
      <c r="P17" s="52">
        <f t="shared" si="8"/>
        <v>-0.28858840287793869</v>
      </c>
    </row>
    <row r="18" spans="1:16" ht="20.100000000000001" customHeight="1" x14ac:dyDescent="0.25">
      <c r="A18" s="8" t="s">
        <v>175</v>
      </c>
      <c r="B18" s="19">
        <v>73936.360000000044</v>
      </c>
      <c r="C18" s="140">
        <v>67834.469999999987</v>
      </c>
      <c r="D18" s="247">
        <f t="shared" si="2"/>
        <v>3.8247319727470155E-2</v>
      </c>
      <c r="E18" s="215">
        <f t="shared" si="3"/>
        <v>3.4688249862487246E-2</v>
      </c>
      <c r="F18" s="52">
        <f t="shared" si="4"/>
        <v>-8.2528947868140301E-2</v>
      </c>
      <c r="H18" s="19">
        <v>10998.811999999998</v>
      </c>
      <c r="I18" s="140">
        <v>11189.814000000004</v>
      </c>
      <c r="J18" s="247">
        <f t="shared" si="5"/>
        <v>2.557086638868163E-2</v>
      </c>
      <c r="K18" s="215">
        <f t="shared" si="6"/>
        <v>2.5444270602437612E-2</v>
      </c>
      <c r="L18" s="52">
        <f t="shared" si="7"/>
        <v>1.7365693676735804E-2</v>
      </c>
      <c r="N18" s="27">
        <f t="shared" si="0"/>
        <v>1.4876052864923281</v>
      </c>
      <c r="O18" s="152">
        <f t="shared" si="1"/>
        <v>1.6495763879337462</v>
      </c>
      <c r="P18" s="52">
        <f t="shared" si="8"/>
        <v>0.10888042877511872</v>
      </c>
    </row>
    <row r="19" spans="1:16" ht="20.100000000000001" customHeight="1" x14ac:dyDescent="0.25">
      <c r="A19" s="8" t="s">
        <v>177</v>
      </c>
      <c r="B19" s="19">
        <v>29572.590000000007</v>
      </c>
      <c r="C19" s="140">
        <v>30030.229999999985</v>
      </c>
      <c r="D19" s="247">
        <f t="shared" si="2"/>
        <v>1.5297917085712447E-2</v>
      </c>
      <c r="E19" s="215">
        <f t="shared" si="3"/>
        <v>1.5356442258161081E-2</v>
      </c>
      <c r="F19" s="52">
        <f t="shared" si="4"/>
        <v>1.5475141000500041E-2</v>
      </c>
      <c r="H19" s="19">
        <v>7697.6669999999995</v>
      </c>
      <c r="I19" s="140">
        <v>8343.0080000000016</v>
      </c>
      <c r="J19" s="247">
        <f t="shared" si="5"/>
        <v>1.7896115904296191E-2</v>
      </c>
      <c r="K19" s="215">
        <f t="shared" si="6"/>
        <v>1.8970981393462105E-2</v>
      </c>
      <c r="L19" s="52">
        <f t="shared" si="7"/>
        <v>8.3835920675706319E-2</v>
      </c>
      <c r="N19" s="27">
        <f t="shared" si="0"/>
        <v>2.6029735643716014</v>
      </c>
      <c r="O19" s="152">
        <f t="shared" si="1"/>
        <v>2.7782031639451334</v>
      </c>
      <c r="P19" s="52">
        <f t="shared" si="8"/>
        <v>6.731900852624878E-2</v>
      </c>
    </row>
    <row r="20" spans="1:16" ht="20.100000000000001" customHeight="1" x14ac:dyDescent="0.25">
      <c r="A20" s="8" t="s">
        <v>179</v>
      </c>
      <c r="B20" s="19">
        <v>22586.57</v>
      </c>
      <c r="C20" s="140">
        <v>41781.279999999984</v>
      </c>
      <c r="D20" s="247">
        <f t="shared" si="2"/>
        <v>1.1684045094144276E-2</v>
      </c>
      <c r="E20" s="215">
        <f t="shared" si="3"/>
        <v>2.1365531126203843E-2</v>
      </c>
      <c r="F20" s="52">
        <f t="shared" si="4"/>
        <v>0.84982846000964218</v>
      </c>
      <c r="H20" s="19">
        <v>4575.8369999999986</v>
      </c>
      <c r="I20" s="140">
        <v>8282.8509999999987</v>
      </c>
      <c r="J20" s="247">
        <f t="shared" si="5"/>
        <v>1.063825043499114E-2</v>
      </c>
      <c r="K20" s="215">
        <f t="shared" si="6"/>
        <v>1.8834191721477305E-2</v>
      </c>
      <c r="L20" s="52">
        <f t="shared" si="7"/>
        <v>0.8101280705584577</v>
      </c>
      <c r="N20" s="27">
        <f t="shared" si="0"/>
        <v>2.0259105300185016</v>
      </c>
      <c r="O20" s="152">
        <f t="shared" si="1"/>
        <v>1.9824311270502011</v>
      </c>
      <c r="P20" s="52">
        <f t="shared" si="8"/>
        <v>-2.1461659991422955E-2</v>
      </c>
    </row>
    <row r="21" spans="1:16" ht="20.100000000000001" customHeight="1" x14ac:dyDescent="0.25">
      <c r="A21" s="8" t="s">
        <v>171</v>
      </c>
      <c r="B21" s="19">
        <v>47199.55999999999</v>
      </c>
      <c r="C21" s="140">
        <v>29037.250000000011</v>
      </c>
      <c r="D21" s="247">
        <f t="shared" si="2"/>
        <v>2.4416358369764347E-2</v>
      </c>
      <c r="E21" s="215">
        <f t="shared" si="3"/>
        <v>1.4848665926327845E-2</v>
      </c>
      <c r="F21" s="52">
        <f t="shared" si="4"/>
        <v>-0.38479829049253811</v>
      </c>
      <c r="H21" s="19">
        <v>12788.577000000003</v>
      </c>
      <c r="I21" s="140">
        <v>8016.0209999999988</v>
      </c>
      <c r="J21" s="247">
        <f t="shared" si="5"/>
        <v>2.9731846836582632E-2</v>
      </c>
      <c r="K21" s="215">
        <f t="shared" si="6"/>
        <v>1.8227452885170605E-2</v>
      </c>
      <c r="L21" s="52">
        <f t="shared" si="7"/>
        <v>-0.37318897950882285</v>
      </c>
      <c r="N21" s="27">
        <f t="shared" si="0"/>
        <v>2.7094695374278928</v>
      </c>
      <c r="O21" s="152">
        <f t="shared" si="1"/>
        <v>2.760599230299011</v>
      </c>
      <c r="P21" s="52">
        <f t="shared" si="8"/>
        <v>1.8870739148318973E-2</v>
      </c>
    </row>
    <row r="22" spans="1:16" ht="20.100000000000001" customHeight="1" x14ac:dyDescent="0.25">
      <c r="A22" s="8" t="s">
        <v>180</v>
      </c>
      <c r="B22" s="19">
        <v>31344.11</v>
      </c>
      <c r="C22" s="140">
        <v>34858.490000000005</v>
      </c>
      <c r="D22" s="247">
        <f t="shared" si="2"/>
        <v>1.6214325356874396E-2</v>
      </c>
      <c r="E22" s="215">
        <f t="shared" si="3"/>
        <v>1.7825450850415925E-2</v>
      </c>
      <c r="F22" s="52">
        <f t="shared" si="4"/>
        <v>0.11212250084625164</v>
      </c>
      <c r="H22" s="19">
        <v>6904.7900000000018</v>
      </c>
      <c r="I22" s="140">
        <v>7737.6500000000024</v>
      </c>
      <c r="J22" s="247">
        <f t="shared" si="5"/>
        <v>1.6052775748135809E-2</v>
      </c>
      <c r="K22" s="215">
        <f t="shared" si="6"/>
        <v>1.7594471224182222E-2</v>
      </c>
      <c r="L22" s="52">
        <f t="shared" si="7"/>
        <v>0.12062061264716238</v>
      </c>
      <c r="N22" s="27">
        <f t="shared" si="0"/>
        <v>2.20289872642739</v>
      </c>
      <c r="O22" s="152">
        <f t="shared" si="1"/>
        <v>2.2197318357737243</v>
      </c>
      <c r="P22" s="52">
        <f t="shared" si="8"/>
        <v>7.6413450806401134E-3</v>
      </c>
    </row>
    <row r="23" spans="1:16" ht="20.100000000000001" customHeight="1" x14ac:dyDescent="0.25">
      <c r="A23" s="8" t="s">
        <v>181</v>
      </c>
      <c r="B23" s="19">
        <v>31159.43</v>
      </c>
      <c r="C23" s="140">
        <v>28682.739999999994</v>
      </c>
      <c r="D23" s="247">
        <f t="shared" si="2"/>
        <v>1.6118790291214293E-2</v>
      </c>
      <c r="E23" s="215">
        <f t="shared" si="3"/>
        <v>1.4667381522414157E-2</v>
      </c>
      <c r="F23" s="52">
        <f t="shared" si="4"/>
        <v>-7.9484444997870815E-2</v>
      </c>
      <c r="H23" s="19">
        <v>7004.695999999999</v>
      </c>
      <c r="I23" s="140">
        <v>6569.5570000000007</v>
      </c>
      <c r="J23" s="247">
        <f t="shared" si="5"/>
        <v>1.6285044740225824E-2</v>
      </c>
      <c r="K23" s="215">
        <f t="shared" si="6"/>
        <v>1.4938370382755082E-2</v>
      </c>
      <c r="L23" s="52">
        <f t="shared" si="7"/>
        <v>-6.2121039942347016E-2</v>
      </c>
      <c r="N23" s="27">
        <f t="shared" si="0"/>
        <v>2.24801801573392</v>
      </c>
      <c r="O23" s="152">
        <f t="shared" si="1"/>
        <v>2.2904216961141097</v>
      </c>
      <c r="P23" s="52">
        <f t="shared" si="8"/>
        <v>1.886269597636921E-2</v>
      </c>
    </row>
    <row r="24" spans="1:16" ht="20.100000000000001" customHeight="1" x14ac:dyDescent="0.25">
      <c r="A24" s="8" t="s">
        <v>184</v>
      </c>
      <c r="B24" s="19">
        <v>81220.740000000005</v>
      </c>
      <c r="C24" s="140">
        <v>72892.549999999974</v>
      </c>
      <c r="D24" s="247">
        <f t="shared" si="2"/>
        <v>4.2015533511275412E-2</v>
      </c>
      <c r="E24" s="215">
        <f t="shared" si="3"/>
        <v>3.7274780616902356E-2</v>
      </c>
      <c r="F24" s="52">
        <f t="shared" si="4"/>
        <v>-0.10253772620146075</v>
      </c>
      <c r="H24" s="19">
        <v>5769.7509999999993</v>
      </c>
      <c r="I24" s="140">
        <v>5475.8680000000013</v>
      </c>
      <c r="J24" s="247">
        <f t="shared" si="5"/>
        <v>1.3413951608315719E-2</v>
      </c>
      <c r="K24" s="215">
        <f t="shared" si="6"/>
        <v>1.2451455151553799E-2</v>
      </c>
      <c r="L24" s="52">
        <f t="shared" si="7"/>
        <v>-5.0935127009813425E-2</v>
      </c>
      <c r="N24" s="27">
        <f t="shared" si="0"/>
        <v>0.71037902387986118</v>
      </c>
      <c r="O24" s="152">
        <f t="shared" si="1"/>
        <v>0.75122464504260078</v>
      </c>
      <c r="P24" s="52">
        <f t="shared" si="8"/>
        <v>5.7498349176548016E-2</v>
      </c>
    </row>
    <row r="25" spans="1:16" ht="20.100000000000001" customHeight="1" x14ac:dyDescent="0.25">
      <c r="A25" s="8" t="s">
        <v>176</v>
      </c>
      <c r="B25" s="19">
        <v>17251.450000000004</v>
      </c>
      <c r="C25" s="140">
        <v>20365.13</v>
      </c>
      <c r="D25" s="247">
        <f t="shared" si="2"/>
        <v>8.9241845813408296E-3</v>
      </c>
      <c r="E25" s="215">
        <f t="shared" si="3"/>
        <v>1.0414037552324579E-2</v>
      </c>
      <c r="F25" s="52">
        <f t="shared" si="4"/>
        <v>0.18048801694929967</v>
      </c>
      <c r="H25" s="19">
        <v>4280.8730000000014</v>
      </c>
      <c r="I25" s="140">
        <v>5103.1849999999986</v>
      </c>
      <c r="J25" s="247">
        <f t="shared" si="5"/>
        <v>9.9524959159148062E-3</v>
      </c>
      <c r="K25" s="215">
        <f t="shared" si="6"/>
        <v>1.1604019519386157E-2</v>
      </c>
      <c r="L25" s="52">
        <f t="shared" si="7"/>
        <v>0.19208979103094087</v>
      </c>
      <c r="N25" s="27">
        <f t="shared" si="0"/>
        <v>2.4814569210124366</v>
      </c>
      <c r="O25" s="152">
        <f t="shared" si="1"/>
        <v>2.5058445489913388</v>
      </c>
      <c r="P25" s="52">
        <f t="shared" si="8"/>
        <v>9.8279473531831356E-3</v>
      </c>
    </row>
    <row r="26" spans="1:16" ht="20.100000000000001" customHeight="1" x14ac:dyDescent="0.25">
      <c r="A26" s="8" t="s">
        <v>183</v>
      </c>
      <c r="B26" s="19">
        <v>18408.430000000004</v>
      </c>
      <c r="C26" s="140">
        <v>13706.49</v>
      </c>
      <c r="D26" s="247">
        <f t="shared" si="2"/>
        <v>9.5226909722192603E-3</v>
      </c>
      <c r="E26" s="215">
        <f t="shared" si="3"/>
        <v>7.0090346376655245E-3</v>
      </c>
      <c r="F26" s="52">
        <f t="shared" si="4"/>
        <v>-0.25542319469938518</v>
      </c>
      <c r="H26" s="19">
        <v>4823.6589999999997</v>
      </c>
      <c r="I26" s="140">
        <v>4920.2179999999971</v>
      </c>
      <c r="J26" s="247">
        <f t="shared" si="5"/>
        <v>1.1214405682501134E-2</v>
      </c>
      <c r="K26" s="215">
        <f t="shared" si="6"/>
        <v>1.1187974904228458E-2</v>
      </c>
      <c r="L26" s="52">
        <f t="shared" si="7"/>
        <v>2.0017791473235871E-2</v>
      </c>
      <c r="N26" s="27">
        <f t="shared" si="0"/>
        <v>2.6203532837944348</v>
      </c>
      <c r="O26" s="152">
        <f t="shared" si="1"/>
        <v>3.5896994781304308</v>
      </c>
      <c r="P26" s="52">
        <f t="shared" si="8"/>
        <v>0.3699295817594192</v>
      </c>
    </row>
    <row r="27" spans="1:16" ht="20.100000000000001" customHeight="1" x14ac:dyDescent="0.25">
      <c r="A27" s="8" t="s">
        <v>182</v>
      </c>
      <c r="B27" s="19">
        <v>11693.54</v>
      </c>
      <c r="C27" s="140">
        <v>11699.12</v>
      </c>
      <c r="D27" s="247">
        <f t="shared" si="2"/>
        <v>6.0490746788990036E-3</v>
      </c>
      <c r="E27" s="215">
        <f t="shared" si="3"/>
        <v>5.9825336253267972E-3</v>
      </c>
      <c r="F27" s="52">
        <f t="shared" si="4"/>
        <v>4.771865491544842E-4</v>
      </c>
      <c r="H27" s="19">
        <v>4179.4550000000008</v>
      </c>
      <c r="I27" s="140">
        <v>4286.0479999999989</v>
      </c>
      <c r="J27" s="247">
        <f t="shared" si="5"/>
        <v>9.7167117123656103E-3</v>
      </c>
      <c r="K27" s="215">
        <f t="shared" si="6"/>
        <v>9.7459497652987309E-3</v>
      </c>
      <c r="L27" s="52">
        <f t="shared" si="7"/>
        <v>2.5504042991250774E-2</v>
      </c>
      <c r="N27" s="27">
        <f t="shared" si="0"/>
        <v>3.5741571842230839</v>
      </c>
      <c r="O27" s="152">
        <f t="shared" si="1"/>
        <v>3.6635644390347295</v>
      </c>
      <c r="P27" s="52">
        <f t="shared" si="8"/>
        <v>2.5014919658906964E-2</v>
      </c>
    </row>
    <row r="28" spans="1:16" ht="20.100000000000001" customHeight="1" x14ac:dyDescent="0.25">
      <c r="A28" s="8" t="s">
        <v>178</v>
      </c>
      <c r="B28" s="19">
        <v>1703.7000000000005</v>
      </c>
      <c r="C28" s="140">
        <v>1918.03</v>
      </c>
      <c r="D28" s="247">
        <f t="shared" si="2"/>
        <v>8.8132494782933439E-4</v>
      </c>
      <c r="E28" s="215">
        <f t="shared" si="3"/>
        <v>9.8081556299837568E-4</v>
      </c>
      <c r="F28" s="52">
        <f t="shared" si="4"/>
        <v>0.12580266478840138</v>
      </c>
      <c r="H28" s="19">
        <v>3037.2229999999995</v>
      </c>
      <c r="I28" s="140">
        <v>3667.9090000000006</v>
      </c>
      <c r="J28" s="247">
        <f t="shared" si="5"/>
        <v>7.0611647444861125E-3</v>
      </c>
      <c r="K28" s="215">
        <f t="shared" si="6"/>
        <v>8.3403771627585874E-3</v>
      </c>
      <c r="L28" s="52">
        <f t="shared" si="7"/>
        <v>0.2076521875410535</v>
      </c>
      <c r="N28" s="27">
        <f t="shared" si="0"/>
        <v>17.827217233080933</v>
      </c>
      <c r="O28" s="152">
        <f t="shared" si="1"/>
        <v>19.123314025328074</v>
      </c>
      <c r="P28" s="52">
        <f t="shared" si="8"/>
        <v>7.2703259028114017E-2</v>
      </c>
    </row>
    <row r="29" spans="1:16" ht="20.100000000000001" customHeight="1" x14ac:dyDescent="0.25">
      <c r="A29" s="8" t="s">
        <v>186</v>
      </c>
      <c r="B29" s="19">
        <v>10464.670000000004</v>
      </c>
      <c r="C29" s="140">
        <v>12109.550000000003</v>
      </c>
      <c r="D29" s="247">
        <f t="shared" si="2"/>
        <v>5.4133795514475563E-3</v>
      </c>
      <c r="E29" s="215">
        <f t="shared" si="3"/>
        <v>6.1924136227832632E-3</v>
      </c>
      <c r="F29" s="52">
        <f>(C29-B29)/B29</f>
        <v>0.15718412525191894</v>
      </c>
      <c r="H29" s="19">
        <v>2948.5980000000009</v>
      </c>
      <c r="I29" s="140">
        <v>3527.9719999999998</v>
      </c>
      <c r="J29" s="247">
        <f t="shared" si="5"/>
        <v>6.8551226706969727E-3</v>
      </c>
      <c r="K29" s="215">
        <f t="shared" si="6"/>
        <v>8.0221775130331022E-3</v>
      </c>
      <c r="L29" s="52">
        <f>(I29-H29)/H29</f>
        <v>0.19649134944811017</v>
      </c>
      <c r="N29" s="27">
        <f t="shared" si="0"/>
        <v>2.8176693579443972</v>
      </c>
      <c r="O29" s="152">
        <f t="shared" si="1"/>
        <v>2.9133799356706063</v>
      </c>
      <c r="P29" s="52">
        <f>(O29-N29)/N29</f>
        <v>3.3967994667775274E-2</v>
      </c>
    </row>
    <row r="30" spans="1:16" ht="20.100000000000001" customHeight="1" x14ac:dyDescent="0.25">
      <c r="A30" s="8" t="s">
        <v>198</v>
      </c>
      <c r="B30" s="19">
        <v>8963.3000000000011</v>
      </c>
      <c r="C30" s="140">
        <v>8505.3999999999978</v>
      </c>
      <c r="D30" s="247">
        <f t="shared" si="2"/>
        <v>4.6367200239940554E-3</v>
      </c>
      <c r="E30" s="215">
        <f t="shared" si="3"/>
        <v>4.3493734141417922E-3</v>
      </c>
      <c r="F30" s="52">
        <f t="shared" si="4"/>
        <v>-5.1086095522854667E-2</v>
      </c>
      <c r="H30" s="19">
        <v>3015.7730000000006</v>
      </c>
      <c r="I30" s="140">
        <v>2933.1750000000011</v>
      </c>
      <c r="J30" s="247">
        <f t="shared" si="5"/>
        <v>7.0112961692220576E-3</v>
      </c>
      <c r="K30" s="215">
        <f t="shared" si="6"/>
        <v>6.6696817681066852E-3</v>
      </c>
      <c r="L30" s="52">
        <f t="shared" si="7"/>
        <v>-2.7388666189398038E-2</v>
      </c>
      <c r="N30" s="27">
        <f t="shared" si="0"/>
        <v>3.3645788939341541</v>
      </c>
      <c r="O30" s="152">
        <f t="shared" si="1"/>
        <v>3.4486032402944033</v>
      </c>
      <c r="P30" s="52">
        <f t="shared" si="8"/>
        <v>2.4973213293269153E-2</v>
      </c>
    </row>
    <row r="31" spans="1:16" ht="20.100000000000001" customHeight="1" x14ac:dyDescent="0.25">
      <c r="A31" s="8" t="s">
        <v>187</v>
      </c>
      <c r="B31" s="19">
        <v>13743.490000000007</v>
      </c>
      <c r="C31" s="140">
        <v>13009.96</v>
      </c>
      <c r="D31" s="247">
        <f t="shared" si="2"/>
        <v>7.1095149423272769E-3</v>
      </c>
      <c r="E31" s="215">
        <f t="shared" si="3"/>
        <v>6.6528527927020679E-3</v>
      </c>
      <c r="F31" s="52">
        <f t="shared" si="4"/>
        <v>-5.3372906008590799E-2</v>
      </c>
      <c r="H31" s="19">
        <v>3104.3229999999994</v>
      </c>
      <c r="I31" s="140">
        <v>2862.6139999999996</v>
      </c>
      <c r="J31" s="247">
        <f t="shared" si="5"/>
        <v>7.217163877363421E-3</v>
      </c>
      <c r="K31" s="215">
        <f t="shared" si="6"/>
        <v>6.5092346705965176E-3</v>
      </c>
      <c r="L31" s="52">
        <f t="shared" si="7"/>
        <v>-7.7862065255451793E-2</v>
      </c>
      <c r="N31" s="27">
        <f t="shared" si="0"/>
        <v>2.2587588742015292</v>
      </c>
      <c r="O31" s="152">
        <f t="shared" si="1"/>
        <v>2.2003249817831874</v>
      </c>
      <c r="P31" s="52">
        <f t="shared" si="8"/>
        <v>-2.5869911607540763E-2</v>
      </c>
    </row>
    <row r="32" spans="1:16" ht="20.100000000000001" customHeight="1" thickBot="1" x14ac:dyDescent="0.3">
      <c r="A32" s="8" t="s">
        <v>17</v>
      </c>
      <c r="B32" s="19">
        <f>B33-SUM(B7:B31)</f>
        <v>211406.48999999976</v>
      </c>
      <c r="C32" s="140">
        <f>C33-SUM(C7:C31)</f>
        <v>193726.63000000035</v>
      </c>
      <c r="D32" s="247">
        <f t="shared" si="2"/>
        <v>0.10936069364913567</v>
      </c>
      <c r="E32" s="215">
        <f t="shared" si="3"/>
        <v>9.9065235513119382E-2</v>
      </c>
      <c r="F32" s="52">
        <f t="shared" si="4"/>
        <v>-8.3629693676856492E-2</v>
      </c>
      <c r="H32" s="19">
        <f>H33-SUM(H7:H31)</f>
        <v>42723.003000000084</v>
      </c>
      <c r="I32" s="142">
        <f>I33-SUM(I7:I31)</f>
        <v>40729.326000000117</v>
      </c>
      <c r="J32" s="247">
        <f t="shared" si="5"/>
        <v>9.9325654573989161E-2</v>
      </c>
      <c r="K32" s="215">
        <f t="shared" si="6"/>
        <v>9.2613513700844391E-2</v>
      </c>
      <c r="L32" s="52">
        <f t="shared" si="7"/>
        <v>-4.6665188774299482E-2</v>
      </c>
      <c r="N32" s="27">
        <f t="shared" si="0"/>
        <v>2.0208936348169884</v>
      </c>
      <c r="O32" s="152">
        <f t="shared" si="1"/>
        <v>2.1024123529119381</v>
      </c>
      <c r="P32" s="52">
        <f t="shared" si="8"/>
        <v>4.0337955788718204E-2</v>
      </c>
    </row>
    <row r="33" spans="1:16" ht="26.25" customHeight="1" thickBot="1" x14ac:dyDescent="0.3">
      <c r="A33" s="12" t="s">
        <v>18</v>
      </c>
      <c r="B33" s="17">
        <v>1933112.1900000002</v>
      </c>
      <c r="C33" s="145">
        <v>1955546.0500000003</v>
      </c>
      <c r="D33" s="243">
        <f>SUM(D7:D32)</f>
        <v>1</v>
      </c>
      <c r="E33" s="244">
        <f>SUM(E7:E32)</f>
        <v>1.0000000000000002</v>
      </c>
      <c r="F33" s="57">
        <f t="shared" si="4"/>
        <v>1.1605048127082629E-2</v>
      </c>
      <c r="G33" s="1"/>
      <c r="H33" s="17">
        <v>430130.59600000002</v>
      </c>
      <c r="I33" s="145">
        <v>439777.35400000022</v>
      </c>
      <c r="J33" s="243">
        <f>SUM(J7:J32)</f>
        <v>1.0000000000000002</v>
      </c>
      <c r="K33" s="244">
        <f>SUM(K7:K32)</f>
        <v>0.99999999999999967</v>
      </c>
      <c r="L33" s="57">
        <f t="shared" si="7"/>
        <v>2.2427509434832682E-2</v>
      </c>
      <c r="N33" s="29">
        <f t="shared" si="0"/>
        <v>2.2250679408317215</v>
      </c>
      <c r="O33" s="146">
        <f t="shared" si="1"/>
        <v>2.2488724006269254</v>
      </c>
      <c r="P33" s="57">
        <f t="shared" si="8"/>
        <v>1.0698306940823495E-2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F37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168</v>
      </c>
      <c r="B39" s="39">
        <v>128966.65000000001</v>
      </c>
      <c r="C39" s="147">
        <v>122530.55</v>
      </c>
      <c r="D39" s="247">
        <f t="shared" ref="D39:D61" si="9">B39/$B$62</f>
        <v>0.1727032324049978</v>
      </c>
      <c r="E39" s="246">
        <f t="shared" ref="E39:E61" si="10">C39/$C$62</f>
        <v>0.16648025979336487</v>
      </c>
      <c r="F39" s="52">
        <f>(C39-B39)/B39</f>
        <v>-4.9905149897279684E-2</v>
      </c>
      <c r="H39" s="39">
        <v>24512.744999999999</v>
      </c>
      <c r="I39" s="147">
        <v>23885.433000000012</v>
      </c>
      <c r="J39" s="247">
        <f t="shared" ref="J39:J61" si="11">H39/$H$62</f>
        <v>0.15918363434687485</v>
      </c>
      <c r="K39" s="246">
        <f t="shared" ref="K39:K61" si="12">I39/$I$62</f>
        <v>0.15598905104061886</v>
      </c>
      <c r="L39" s="52">
        <f>(I39-H39)/H39</f>
        <v>-2.5591258751314353E-2</v>
      </c>
      <c r="N39" s="27">
        <f t="shared" ref="N39:N62" si="13">(H39/B39)*10</f>
        <v>1.900704174296223</v>
      </c>
      <c r="O39" s="151">
        <f t="shared" ref="O39:O62" si="14">(I39/C39)*10</f>
        <v>1.9493451225021037</v>
      </c>
      <c r="P39" s="61">
        <f t="shared" si="8"/>
        <v>2.5591014563795068E-2</v>
      </c>
    </row>
    <row r="40" spans="1:16" ht="20.100000000000001" customHeight="1" x14ac:dyDescent="0.25">
      <c r="A40" s="38" t="s">
        <v>172</v>
      </c>
      <c r="B40" s="19">
        <v>94520.300000000017</v>
      </c>
      <c r="C40" s="140">
        <v>107264.64</v>
      </c>
      <c r="D40" s="247">
        <f t="shared" si="9"/>
        <v>0.12657505903960531</v>
      </c>
      <c r="E40" s="215">
        <f t="shared" si="10"/>
        <v>0.14573871686564499</v>
      </c>
      <c r="F40" s="52">
        <f t="shared" ref="F40:F62" si="15">(C40-B40)/B40</f>
        <v>0.13483177687755943</v>
      </c>
      <c r="H40" s="19">
        <v>20767.732</v>
      </c>
      <c r="I40" s="140">
        <v>23831.365000000005</v>
      </c>
      <c r="J40" s="247">
        <f t="shared" si="11"/>
        <v>0.13486384559958065</v>
      </c>
      <c r="K40" s="215">
        <f t="shared" si="12"/>
        <v>0.15563594812589818</v>
      </c>
      <c r="L40" s="52">
        <f t="shared" ref="L40:L62" si="16">(I40-H40)/H40</f>
        <v>0.14751890095654188</v>
      </c>
      <c r="N40" s="27">
        <f t="shared" si="13"/>
        <v>2.1971716128704624</v>
      </c>
      <c r="O40" s="152">
        <f t="shared" si="14"/>
        <v>2.2217354199855617</v>
      </c>
      <c r="P40" s="52">
        <f t="shared" si="8"/>
        <v>1.1179739885228305E-2</v>
      </c>
    </row>
    <row r="41" spans="1:16" ht="20.100000000000001" customHeight="1" x14ac:dyDescent="0.25">
      <c r="A41" s="38" t="s">
        <v>164</v>
      </c>
      <c r="B41" s="19">
        <v>147747.21999999997</v>
      </c>
      <c r="C41" s="140">
        <v>123135.63999999996</v>
      </c>
      <c r="D41" s="247">
        <f t="shared" si="9"/>
        <v>0.19785287493202569</v>
      </c>
      <c r="E41" s="215">
        <f t="shared" si="10"/>
        <v>0.16730238570725622</v>
      </c>
      <c r="F41" s="52">
        <f t="shared" si="15"/>
        <v>-0.16657897184123005</v>
      </c>
      <c r="H41" s="19">
        <v>24524.603000000014</v>
      </c>
      <c r="I41" s="140">
        <v>21781.88600000001</v>
      </c>
      <c r="J41" s="247">
        <f t="shared" si="11"/>
        <v>0.15926063916767674</v>
      </c>
      <c r="K41" s="215">
        <f t="shared" si="12"/>
        <v>0.14225137668699334</v>
      </c>
      <c r="L41" s="52">
        <f t="shared" si="16"/>
        <v>-0.11183532716105547</v>
      </c>
      <c r="N41" s="27">
        <f t="shared" si="13"/>
        <v>1.6599028394578266</v>
      </c>
      <c r="O41" s="152">
        <f t="shared" si="14"/>
        <v>1.7689343231577808</v>
      </c>
      <c r="P41" s="52">
        <f t="shared" si="8"/>
        <v>6.5685461286135935E-2</v>
      </c>
    </row>
    <row r="42" spans="1:16" ht="20.100000000000001" customHeight="1" x14ac:dyDescent="0.25">
      <c r="A42" s="38" t="s">
        <v>174</v>
      </c>
      <c r="B42" s="19">
        <v>76458.72000000003</v>
      </c>
      <c r="C42" s="140">
        <v>71615.26999999996</v>
      </c>
      <c r="D42" s="247">
        <f t="shared" si="9"/>
        <v>0.10238823827360528</v>
      </c>
      <c r="E42" s="215">
        <f t="shared" si="10"/>
        <v>9.7302499293212691E-2</v>
      </c>
      <c r="F42" s="52">
        <f t="shared" si="15"/>
        <v>-6.3347254570833358E-2</v>
      </c>
      <c r="H42" s="19">
        <v>17696.056000000004</v>
      </c>
      <c r="I42" s="140">
        <v>16874.582000000009</v>
      </c>
      <c r="J42" s="247">
        <f t="shared" si="11"/>
        <v>0.11491664877539508</v>
      </c>
      <c r="K42" s="215">
        <f t="shared" si="12"/>
        <v>0.11020315323097171</v>
      </c>
      <c r="L42" s="52">
        <f t="shared" si="16"/>
        <v>-4.6421304272544942E-2</v>
      </c>
      <c r="N42" s="27">
        <f t="shared" si="13"/>
        <v>2.3144588347803881</v>
      </c>
      <c r="O42" s="152">
        <f t="shared" si="14"/>
        <v>2.3562826754685164</v>
      </c>
      <c r="P42" s="52">
        <f t="shared" si="8"/>
        <v>1.8070678147143165E-2</v>
      </c>
    </row>
    <row r="43" spans="1:16" ht="20.100000000000001" customHeight="1" x14ac:dyDescent="0.25">
      <c r="A43" s="38" t="s">
        <v>169</v>
      </c>
      <c r="B43" s="19">
        <v>33701.110000000015</v>
      </c>
      <c r="C43" s="140">
        <v>71862.640000000014</v>
      </c>
      <c r="D43" s="247">
        <f t="shared" si="9"/>
        <v>4.5130199416953121E-2</v>
      </c>
      <c r="E43" s="215">
        <f t="shared" si="10"/>
        <v>9.7638596877570996E-2</v>
      </c>
      <c r="F43" s="52">
        <f t="shared" si="15"/>
        <v>1.1323523171788699</v>
      </c>
      <c r="H43" s="19">
        <v>8020.7100000000046</v>
      </c>
      <c r="I43" s="140">
        <v>12167.258000000005</v>
      </c>
      <c r="J43" s="247">
        <f t="shared" si="11"/>
        <v>5.2085793241121038E-2</v>
      </c>
      <c r="K43" s="215">
        <f t="shared" si="12"/>
        <v>7.9460942959936207E-2</v>
      </c>
      <c r="L43" s="52">
        <f t="shared" si="16"/>
        <v>0.51698016759114818</v>
      </c>
      <c r="N43" s="27">
        <f t="shared" si="13"/>
        <v>2.3799542507650346</v>
      </c>
      <c r="O43" s="152">
        <f t="shared" si="14"/>
        <v>1.6931270546141921</v>
      </c>
      <c r="P43" s="52">
        <f t="shared" si="8"/>
        <v>-0.28858840287793869</v>
      </c>
    </row>
    <row r="44" spans="1:16" ht="20.100000000000001" customHeight="1" x14ac:dyDescent="0.25">
      <c r="A44" s="38" t="s">
        <v>175</v>
      </c>
      <c r="B44" s="19">
        <v>73936.360000000044</v>
      </c>
      <c r="C44" s="140">
        <v>67834.469999999987</v>
      </c>
      <c r="D44" s="247">
        <f t="shared" si="9"/>
        <v>9.9010467933063229E-2</v>
      </c>
      <c r="E44" s="215">
        <f t="shared" si="10"/>
        <v>9.2165587998627382E-2</v>
      </c>
      <c r="F44" s="52">
        <f t="shared" si="15"/>
        <v>-8.2528947868140301E-2</v>
      </c>
      <c r="H44" s="19">
        <v>10998.811999999998</v>
      </c>
      <c r="I44" s="140">
        <v>11189.814000000004</v>
      </c>
      <c r="J44" s="247">
        <f t="shared" si="11"/>
        <v>7.1425328646710889E-2</v>
      </c>
      <c r="K44" s="215">
        <f t="shared" si="12"/>
        <v>7.3077530860798337E-2</v>
      </c>
      <c r="L44" s="52">
        <f t="shared" si="16"/>
        <v>1.7365693676735804E-2</v>
      </c>
      <c r="N44" s="27">
        <f t="shared" si="13"/>
        <v>1.4876052864923281</v>
      </c>
      <c r="O44" s="152">
        <f t="shared" si="14"/>
        <v>1.6495763879337462</v>
      </c>
      <c r="P44" s="52">
        <f t="shared" si="8"/>
        <v>0.10888042877511872</v>
      </c>
    </row>
    <row r="45" spans="1:16" ht="20.100000000000001" customHeight="1" x14ac:dyDescent="0.25">
      <c r="A45" s="38" t="s">
        <v>171</v>
      </c>
      <c r="B45" s="19">
        <v>47199.55999999999</v>
      </c>
      <c r="C45" s="140">
        <v>29037.250000000011</v>
      </c>
      <c r="D45" s="247">
        <f t="shared" si="9"/>
        <v>6.3206391575602178E-2</v>
      </c>
      <c r="E45" s="215">
        <f t="shared" si="10"/>
        <v>3.9452437973100468E-2</v>
      </c>
      <c r="F45" s="52">
        <f t="shared" si="15"/>
        <v>-0.38479829049253811</v>
      </c>
      <c r="H45" s="19">
        <v>12788.577000000003</v>
      </c>
      <c r="I45" s="140">
        <v>8016.0209999999988</v>
      </c>
      <c r="J45" s="247">
        <f t="shared" si="11"/>
        <v>8.3047906914743924E-2</v>
      </c>
      <c r="K45" s="215">
        <f t="shared" si="12"/>
        <v>5.2350380623691094E-2</v>
      </c>
      <c r="L45" s="52">
        <f t="shared" si="16"/>
        <v>-0.37318897950882285</v>
      </c>
      <c r="N45" s="27">
        <f t="shared" si="13"/>
        <v>2.7094695374278928</v>
      </c>
      <c r="O45" s="152">
        <f t="shared" si="14"/>
        <v>2.760599230299011</v>
      </c>
      <c r="P45" s="52">
        <f t="shared" si="8"/>
        <v>1.8870739148318973E-2</v>
      </c>
    </row>
    <row r="46" spans="1:16" ht="20.100000000000001" customHeight="1" x14ac:dyDescent="0.25">
      <c r="A46" s="38" t="s">
        <v>180</v>
      </c>
      <c r="B46" s="19">
        <v>31344.11</v>
      </c>
      <c r="C46" s="140">
        <v>34858.490000000005</v>
      </c>
      <c r="D46" s="247">
        <f t="shared" si="9"/>
        <v>4.1973867770139138E-2</v>
      </c>
      <c r="E46" s="215">
        <f t="shared" si="10"/>
        <v>4.7361661815803584E-2</v>
      </c>
      <c r="F46" s="52">
        <f t="shared" si="15"/>
        <v>0.11212250084625164</v>
      </c>
      <c r="H46" s="19">
        <v>6904.7900000000018</v>
      </c>
      <c r="I46" s="140">
        <v>7737.6500000000024</v>
      </c>
      <c r="J46" s="247">
        <f t="shared" si="11"/>
        <v>4.4839105804019841E-2</v>
      </c>
      <c r="K46" s="215">
        <f t="shared" si="12"/>
        <v>5.0532417845824448E-2</v>
      </c>
      <c r="L46" s="52">
        <f t="shared" si="16"/>
        <v>0.12062061264716238</v>
      </c>
      <c r="N46" s="27">
        <f t="shared" si="13"/>
        <v>2.20289872642739</v>
      </c>
      <c r="O46" s="152">
        <f t="shared" si="14"/>
        <v>2.2197318357737243</v>
      </c>
      <c r="P46" s="52">
        <f t="shared" si="8"/>
        <v>7.6413450806401134E-3</v>
      </c>
    </row>
    <row r="47" spans="1:16" ht="20.100000000000001" customHeight="1" x14ac:dyDescent="0.25">
      <c r="A47" s="38" t="s">
        <v>181</v>
      </c>
      <c r="B47" s="19">
        <v>31159.43</v>
      </c>
      <c r="C47" s="140">
        <v>28682.739999999994</v>
      </c>
      <c r="D47" s="247">
        <f t="shared" si="9"/>
        <v>4.1726557066476176E-2</v>
      </c>
      <c r="E47" s="215">
        <f t="shared" si="10"/>
        <v>3.8970771018211683E-2</v>
      </c>
      <c r="F47" s="52">
        <f t="shared" si="15"/>
        <v>-7.9484444997870815E-2</v>
      </c>
      <c r="H47" s="19">
        <v>7004.695999999999</v>
      </c>
      <c r="I47" s="140">
        <v>6569.5570000000007</v>
      </c>
      <c r="J47" s="247">
        <f t="shared" si="11"/>
        <v>4.5487886679970634E-2</v>
      </c>
      <c r="K47" s="215">
        <f t="shared" si="12"/>
        <v>4.290393070065987E-2</v>
      </c>
      <c r="L47" s="52">
        <f t="shared" si="16"/>
        <v>-6.2121039942347016E-2</v>
      </c>
      <c r="N47" s="27">
        <f t="shared" si="13"/>
        <v>2.24801801573392</v>
      </c>
      <c r="O47" s="152">
        <f t="shared" si="14"/>
        <v>2.2904216961141097</v>
      </c>
      <c r="P47" s="52">
        <f t="shared" si="8"/>
        <v>1.886269597636921E-2</v>
      </c>
    </row>
    <row r="48" spans="1:16" ht="20.100000000000001" customHeight="1" x14ac:dyDescent="0.25">
      <c r="A48" s="38" t="s">
        <v>176</v>
      </c>
      <c r="B48" s="19">
        <v>17251.450000000004</v>
      </c>
      <c r="C48" s="140">
        <v>20365.13</v>
      </c>
      <c r="D48" s="247">
        <f t="shared" si="9"/>
        <v>2.3101950610279476E-2</v>
      </c>
      <c r="E48" s="215">
        <f t="shared" si="10"/>
        <v>2.7669769972677418E-2</v>
      </c>
      <c r="F48" s="52">
        <f t="shared" si="15"/>
        <v>0.18048801694929967</v>
      </c>
      <c r="H48" s="19">
        <v>4280.8730000000014</v>
      </c>
      <c r="I48" s="140">
        <v>5103.1849999999986</v>
      </c>
      <c r="J48" s="247">
        <f t="shared" si="11"/>
        <v>2.779961698771025E-2</v>
      </c>
      <c r="K48" s="215">
        <f t="shared" si="12"/>
        <v>3.3327467223839731E-2</v>
      </c>
      <c r="L48" s="52">
        <f t="shared" si="16"/>
        <v>0.19208979103094087</v>
      </c>
      <c r="N48" s="27">
        <f t="shared" si="13"/>
        <v>2.4814569210124366</v>
      </c>
      <c r="O48" s="152">
        <f t="shared" si="14"/>
        <v>2.5058445489913388</v>
      </c>
      <c r="P48" s="52">
        <f t="shared" si="8"/>
        <v>9.8279473531831356E-3</v>
      </c>
    </row>
    <row r="49" spans="1:16" ht="20.100000000000001" customHeight="1" x14ac:dyDescent="0.25">
      <c r="A49" s="38" t="s">
        <v>186</v>
      </c>
      <c r="B49" s="19">
        <v>10464.670000000004</v>
      </c>
      <c r="C49" s="140">
        <v>12109.550000000003</v>
      </c>
      <c r="D49" s="247">
        <f t="shared" si="9"/>
        <v>1.4013563468164899E-2</v>
      </c>
      <c r="E49" s="215">
        <f t="shared" si="10"/>
        <v>1.6453048076424549E-2</v>
      </c>
      <c r="F49" s="52">
        <f t="shared" si="15"/>
        <v>0.15718412525191894</v>
      </c>
      <c r="H49" s="19">
        <v>2948.5980000000009</v>
      </c>
      <c r="I49" s="140">
        <v>3527.9719999999998</v>
      </c>
      <c r="J49" s="247">
        <f t="shared" si="11"/>
        <v>1.9147938995323726E-2</v>
      </c>
      <c r="K49" s="215">
        <f t="shared" si="12"/>
        <v>2.3040193760685598E-2</v>
      </c>
      <c r="L49" s="52">
        <f t="shared" si="16"/>
        <v>0.19649134944811017</v>
      </c>
      <c r="N49" s="27">
        <f t="shared" si="13"/>
        <v>2.8176693579443972</v>
      </c>
      <c r="O49" s="152">
        <f t="shared" si="14"/>
        <v>2.9133799356706063</v>
      </c>
      <c r="P49" s="52">
        <f t="shared" si="8"/>
        <v>3.3967994667775274E-2</v>
      </c>
    </row>
    <row r="50" spans="1:16" ht="20.100000000000001" customHeight="1" x14ac:dyDescent="0.25">
      <c r="A50" s="38" t="s">
        <v>187</v>
      </c>
      <c r="B50" s="19">
        <v>13743.490000000007</v>
      </c>
      <c r="C50" s="140">
        <v>13009.96</v>
      </c>
      <c r="D50" s="247">
        <f t="shared" si="9"/>
        <v>1.8404332806394242E-2</v>
      </c>
      <c r="E50" s="215">
        <f t="shared" si="10"/>
        <v>1.7676420457602492E-2</v>
      </c>
      <c r="F50" s="52">
        <f t="shared" si="15"/>
        <v>-5.3372906008590799E-2</v>
      </c>
      <c r="H50" s="19">
        <v>3104.3229999999994</v>
      </c>
      <c r="I50" s="140">
        <v>2862.6139999999996</v>
      </c>
      <c r="J50" s="247">
        <f t="shared" si="11"/>
        <v>2.0159203603129457E-2</v>
      </c>
      <c r="K50" s="215">
        <f t="shared" si="12"/>
        <v>1.869492763039254E-2</v>
      </c>
      <c r="L50" s="52">
        <f t="shared" si="16"/>
        <v>-7.7862065255451793E-2</v>
      </c>
      <c r="N50" s="27">
        <f t="shared" si="13"/>
        <v>2.2587588742015292</v>
      </c>
      <c r="O50" s="152">
        <f t="shared" si="14"/>
        <v>2.2003249817831874</v>
      </c>
      <c r="P50" s="52">
        <f t="shared" si="8"/>
        <v>-2.5869911607540763E-2</v>
      </c>
    </row>
    <row r="51" spans="1:16" ht="20.100000000000001" customHeight="1" x14ac:dyDescent="0.25">
      <c r="A51" s="38" t="s">
        <v>185</v>
      </c>
      <c r="B51" s="19">
        <v>14114.139999999996</v>
      </c>
      <c r="C51" s="140">
        <v>9458.4599999999991</v>
      </c>
      <c r="D51" s="247">
        <f t="shared" si="9"/>
        <v>1.8900681692644375E-2</v>
      </c>
      <c r="E51" s="215">
        <f t="shared" si="10"/>
        <v>1.2851055333099784E-2</v>
      </c>
      <c r="F51" s="52">
        <f t="shared" si="15"/>
        <v>-0.32985927587511515</v>
      </c>
      <c r="H51" s="19">
        <v>4035.82</v>
      </c>
      <c r="I51" s="140">
        <v>2772.3460000000009</v>
      </c>
      <c r="J51" s="247">
        <f t="shared" si="11"/>
        <v>2.6208264116067154E-2</v>
      </c>
      <c r="K51" s="215">
        <f t="shared" si="12"/>
        <v>1.8105412687986665E-2</v>
      </c>
      <c r="L51" s="52">
        <f t="shared" si="16"/>
        <v>-0.31306500289903888</v>
      </c>
      <c r="N51" s="27">
        <f t="shared" si="13"/>
        <v>2.8594161599644052</v>
      </c>
      <c r="O51" s="152">
        <f t="shared" si="14"/>
        <v>2.9310754604872264</v>
      </c>
      <c r="P51" s="52">
        <f t="shared" si="8"/>
        <v>2.5060815395165581E-2</v>
      </c>
    </row>
    <row r="52" spans="1:16" ht="20.100000000000001" customHeight="1" x14ac:dyDescent="0.25">
      <c r="A52" s="38" t="s">
        <v>188</v>
      </c>
      <c r="B52" s="19">
        <v>5336.9399999999987</v>
      </c>
      <c r="C52" s="140">
        <v>6922.7200000000021</v>
      </c>
      <c r="D52" s="247">
        <f t="shared" si="9"/>
        <v>7.1468615270035207E-3</v>
      </c>
      <c r="E52" s="215">
        <f t="shared" si="10"/>
        <v>9.4057867533992399E-3</v>
      </c>
      <c r="F52" s="52">
        <f t="shared" si="15"/>
        <v>0.29713281393457747</v>
      </c>
      <c r="H52" s="19">
        <v>1533.3589999999999</v>
      </c>
      <c r="I52" s="140">
        <v>2030.3949999999995</v>
      </c>
      <c r="J52" s="247">
        <f t="shared" si="11"/>
        <v>9.9575000016721791E-3</v>
      </c>
      <c r="K52" s="215">
        <f t="shared" si="12"/>
        <v>1.3259939197569376E-2</v>
      </c>
      <c r="L52" s="52">
        <f t="shared" si="16"/>
        <v>0.32414848707967253</v>
      </c>
      <c r="N52" s="27">
        <f t="shared" ref="N52" si="17">(H52/B52)*10</f>
        <v>2.8731051876168747</v>
      </c>
      <c r="O52" s="152">
        <f t="shared" ref="O52" si="18">(I52/C52)*10</f>
        <v>2.9329439873344567</v>
      </c>
      <c r="P52" s="52">
        <f t="shared" ref="P52" si="19">(O52-N52)/N52</f>
        <v>2.0827222050723411E-2</v>
      </c>
    </row>
    <row r="53" spans="1:16" ht="20.100000000000001" customHeight="1" x14ac:dyDescent="0.25">
      <c r="A53" s="38" t="s">
        <v>190</v>
      </c>
      <c r="B53" s="19">
        <v>7377.0700000000015</v>
      </c>
      <c r="C53" s="140">
        <v>4920.0499999999975</v>
      </c>
      <c r="D53" s="247">
        <f t="shared" si="9"/>
        <v>9.8788627500050376E-3</v>
      </c>
      <c r="E53" s="215">
        <f t="shared" si="10"/>
        <v>6.6847916882470894E-3</v>
      </c>
      <c r="F53" s="52">
        <f t="shared" si="15"/>
        <v>-0.33306177113677971</v>
      </c>
      <c r="H53" s="19">
        <v>1381.6069999999997</v>
      </c>
      <c r="I53" s="140">
        <v>1210.4080000000004</v>
      </c>
      <c r="J53" s="247">
        <f t="shared" si="11"/>
        <v>8.9720357103654728E-3</v>
      </c>
      <c r="K53" s="215">
        <f t="shared" si="12"/>
        <v>7.904834519515444E-3</v>
      </c>
      <c r="L53" s="52">
        <f t="shared" si="16"/>
        <v>-0.12391295064370651</v>
      </c>
      <c r="N53" s="27">
        <f t="shared" ref="N53" si="20">(H53/B53)*10</f>
        <v>1.8728397588744574</v>
      </c>
      <c r="O53" s="152">
        <f t="shared" ref="O53" si="21">(I53/C53)*10</f>
        <v>2.4601538602249997</v>
      </c>
      <c r="P53" s="52">
        <f t="shared" ref="P53" si="22">(O53-N53)/N53</f>
        <v>0.31359548971958356</v>
      </c>
    </row>
    <row r="54" spans="1:16" ht="20.100000000000001" customHeight="1" x14ac:dyDescent="0.25">
      <c r="A54" s="38" t="s">
        <v>191</v>
      </c>
      <c r="B54" s="19">
        <v>3109.3500000000004</v>
      </c>
      <c r="C54" s="140">
        <v>3674.5899999999997</v>
      </c>
      <c r="D54" s="247">
        <f t="shared" si="9"/>
        <v>4.1638268163008028E-3</v>
      </c>
      <c r="E54" s="215">
        <f t="shared" si="10"/>
        <v>4.9926054998863595E-3</v>
      </c>
      <c r="F54" s="52">
        <f t="shared" si="15"/>
        <v>0.18178719024876558</v>
      </c>
      <c r="H54" s="19">
        <v>722.79199999999992</v>
      </c>
      <c r="I54" s="140">
        <v>961.68299999999965</v>
      </c>
      <c r="J54" s="247">
        <f t="shared" si="11"/>
        <v>4.6937483923912386E-3</v>
      </c>
      <c r="K54" s="215">
        <f t="shared" si="12"/>
        <v>6.2804814370288091E-3</v>
      </c>
      <c r="L54" s="52">
        <f t="shared" si="16"/>
        <v>0.3305114057709545</v>
      </c>
      <c r="N54" s="27">
        <f t="shared" ref="N54" si="23">(H54/B54)*10</f>
        <v>2.3245758759869419</v>
      </c>
      <c r="O54" s="152">
        <f t="shared" ref="O54" si="24">(I54/C54)*10</f>
        <v>2.6171164674154119</v>
      </c>
      <c r="P54" s="52">
        <f t="shared" ref="P54" si="25">(O54-N54)/N54</f>
        <v>0.12584686714270682</v>
      </c>
    </row>
    <row r="55" spans="1:16" ht="20.100000000000001" customHeight="1" x14ac:dyDescent="0.25">
      <c r="A55" s="38" t="s">
        <v>189</v>
      </c>
      <c r="B55" s="19">
        <v>1765.1299999999997</v>
      </c>
      <c r="C55" s="140">
        <v>2475.1100000000006</v>
      </c>
      <c r="D55" s="247">
        <f t="shared" si="9"/>
        <v>2.3637402120240672E-3</v>
      </c>
      <c r="E55" s="215">
        <f t="shared" si="10"/>
        <v>3.3628915875849362E-3</v>
      </c>
      <c r="F55" s="52">
        <f t="shared" si="15"/>
        <v>0.40222533184524711</v>
      </c>
      <c r="H55" s="19">
        <v>596.81100000000004</v>
      </c>
      <c r="I55" s="140">
        <v>764.6959999999998</v>
      </c>
      <c r="J55" s="247">
        <f t="shared" si="11"/>
        <v>3.875638733980741E-3</v>
      </c>
      <c r="K55" s="215">
        <f t="shared" si="12"/>
        <v>4.9940146940001878E-3</v>
      </c>
      <c r="L55" s="52">
        <f t="shared" si="16"/>
        <v>0.28130346122976913</v>
      </c>
      <c r="N55" s="27">
        <f t="shared" ref="N55:N56" si="26">(H55/B55)*10</f>
        <v>3.3811164050239935</v>
      </c>
      <c r="O55" s="152">
        <f t="shared" ref="O55:O56" si="27">(I55/C55)*10</f>
        <v>3.0895434950365823</v>
      </c>
      <c r="P55" s="52">
        <f t="shared" ref="P55:P56" si="28">(O55-N55)/N55</f>
        <v>-8.6235691132716868E-2</v>
      </c>
    </row>
    <row r="56" spans="1:16" ht="20.100000000000001" customHeight="1" x14ac:dyDescent="0.25">
      <c r="A56" s="38" t="s">
        <v>194</v>
      </c>
      <c r="B56" s="19">
        <v>2474.9599999999991</v>
      </c>
      <c r="C56" s="140">
        <v>1799.2599999999998</v>
      </c>
      <c r="D56" s="247">
        <f t="shared" si="9"/>
        <v>3.314295533559049E-3</v>
      </c>
      <c r="E56" s="215">
        <f t="shared" si="10"/>
        <v>2.4446252157997303E-3</v>
      </c>
      <c r="F56" s="52">
        <f t="shared" si="15"/>
        <v>-0.2730145133658724</v>
      </c>
      <c r="H56" s="19">
        <v>498.11200000000002</v>
      </c>
      <c r="I56" s="140">
        <v>491.28799999999995</v>
      </c>
      <c r="J56" s="247">
        <f t="shared" si="11"/>
        <v>3.2346960110665101E-3</v>
      </c>
      <c r="K56" s="215">
        <f t="shared" si="12"/>
        <v>3.2084638745147934E-3</v>
      </c>
      <c r="L56" s="52">
        <f t="shared" si="16"/>
        <v>-1.3699730181164214E-2</v>
      </c>
      <c r="N56" s="27">
        <f t="shared" si="26"/>
        <v>2.0126062643436669</v>
      </c>
      <c r="O56" s="152">
        <f t="shared" si="27"/>
        <v>2.7305003167969053</v>
      </c>
      <c r="P56" s="52">
        <f t="shared" si="28"/>
        <v>0.35669870713005636</v>
      </c>
    </row>
    <row r="57" spans="1:16" ht="20.100000000000001" customHeight="1" x14ac:dyDescent="0.25">
      <c r="A57" s="38" t="s">
        <v>193</v>
      </c>
      <c r="B57" s="19">
        <v>2952.49</v>
      </c>
      <c r="C57" s="140">
        <v>1534.7999999999995</v>
      </c>
      <c r="D57" s="247">
        <f t="shared" si="9"/>
        <v>3.9537707356392671E-3</v>
      </c>
      <c r="E57" s="215">
        <f t="shared" si="10"/>
        <v>2.0853077271819668E-3</v>
      </c>
      <c r="F57" s="52">
        <f t="shared" si="15"/>
        <v>-0.48016758735846704</v>
      </c>
      <c r="H57" s="19">
        <v>796.58500000000004</v>
      </c>
      <c r="I57" s="140">
        <v>452.75599999999991</v>
      </c>
      <c r="J57" s="247">
        <f t="shared" si="11"/>
        <v>5.1729537171869297E-3</v>
      </c>
      <c r="K57" s="215">
        <f t="shared" si="12"/>
        <v>2.956822210128926E-3</v>
      </c>
      <c r="L57" s="52">
        <f t="shared" si="16"/>
        <v>-0.43162876529183969</v>
      </c>
      <c r="N57" s="27">
        <f t="shared" si="13"/>
        <v>2.6980108315354161</v>
      </c>
      <c r="O57" s="152">
        <f t="shared" si="14"/>
        <v>2.9499348449309357</v>
      </c>
      <c r="P57" s="52">
        <f t="shared" si="8"/>
        <v>9.3373981472176557E-2</v>
      </c>
    </row>
    <row r="58" spans="1:16" ht="20.100000000000001" customHeight="1" x14ac:dyDescent="0.25">
      <c r="A58" s="38" t="s">
        <v>192</v>
      </c>
      <c r="B58" s="19">
        <v>1678.8599999999992</v>
      </c>
      <c r="C58" s="140">
        <v>1486.7100000000007</v>
      </c>
      <c r="D58" s="247">
        <f t="shared" si="9"/>
        <v>2.2482133850530695E-3</v>
      </c>
      <c r="E58" s="215">
        <f t="shared" si="10"/>
        <v>2.0199686285370757E-3</v>
      </c>
      <c r="F58" s="52">
        <f t="shared" si="15"/>
        <v>-0.11445266430792239</v>
      </c>
      <c r="H58" s="19">
        <v>411.69800000000015</v>
      </c>
      <c r="I58" s="140">
        <v>374.69999999999987</v>
      </c>
      <c r="J58" s="247">
        <f t="shared" si="11"/>
        <v>2.6735310098212057E-3</v>
      </c>
      <c r="K58" s="215">
        <f t="shared" si="12"/>
        <v>2.4470604081123352E-3</v>
      </c>
      <c r="L58" s="52">
        <f t="shared" si="16"/>
        <v>-8.9866844143037528E-2</v>
      </c>
      <c r="N58" s="27">
        <f t="shared" si="13"/>
        <v>2.4522473583264857</v>
      </c>
      <c r="O58" s="152">
        <f t="shared" si="14"/>
        <v>2.5203301249066712</v>
      </c>
      <c r="P58" s="52">
        <f t="shared" si="8"/>
        <v>2.7763417238075037E-2</v>
      </c>
    </row>
    <row r="59" spans="1:16" ht="20.100000000000001" customHeight="1" x14ac:dyDescent="0.25">
      <c r="A59" s="38" t="s">
        <v>196</v>
      </c>
      <c r="B59" s="19">
        <v>267.37000000000006</v>
      </c>
      <c r="C59" s="140">
        <v>439.55000000000007</v>
      </c>
      <c r="D59" s="247">
        <f t="shared" si="9"/>
        <v>3.5804344183650787E-4</v>
      </c>
      <c r="E59" s="215">
        <f t="shared" si="10"/>
        <v>5.9720941587362126E-4</v>
      </c>
      <c r="F59" s="52">
        <f>(C59-B59)/B59</f>
        <v>0.64397651194973249</v>
      </c>
      <c r="H59" s="19">
        <v>82.785000000000011</v>
      </c>
      <c r="I59" s="140">
        <v>152.92899999999995</v>
      </c>
      <c r="J59" s="247">
        <f t="shared" si="11"/>
        <v>5.3759859083126089E-4</v>
      </c>
      <c r="K59" s="215">
        <f t="shared" si="12"/>
        <v>9.9873632546626967E-4</v>
      </c>
      <c r="L59" s="52">
        <f>(I59-H59)/H59</f>
        <v>0.84730325542066709</v>
      </c>
      <c r="N59" s="27">
        <f t="shared" si="13"/>
        <v>3.0962710850132775</v>
      </c>
      <c r="O59" s="152">
        <f t="shared" si="14"/>
        <v>3.4792173814128069</v>
      </c>
      <c r="P59" s="52">
        <f>(O59-N59)/N59</f>
        <v>0.12367983483522639</v>
      </c>
    </row>
    <row r="60" spans="1:16" ht="20.100000000000001" customHeight="1" x14ac:dyDescent="0.25">
      <c r="A60" s="38" t="s">
        <v>219</v>
      </c>
      <c r="B60" s="19">
        <v>113.73000000000002</v>
      </c>
      <c r="C60" s="140">
        <v>249.07000000000002</v>
      </c>
      <c r="D60" s="247">
        <f t="shared" si="9"/>
        <v>1.5229936283078145E-4</v>
      </c>
      <c r="E60" s="215">
        <f t="shared" si="10"/>
        <v>3.384073466309699E-4</v>
      </c>
      <c r="F60" s="52">
        <f>(C60-B60)/B60</f>
        <v>1.1900114305812008</v>
      </c>
      <c r="H60" s="19">
        <v>46.231999999999999</v>
      </c>
      <c r="I60" s="140">
        <v>102.44400000000002</v>
      </c>
      <c r="J60" s="247">
        <f t="shared" si="11"/>
        <v>3.0022658756188744E-4</v>
      </c>
      <c r="K60" s="215">
        <f t="shared" si="12"/>
        <v>6.6903297691128945E-4</v>
      </c>
      <c r="L60" s="52">
        <f>(I60-H60)/H60</f>
        <v>1.2158677971967473</v>
      </c>
      <c r="N60" s="27">
        <f t="shared" si="13"/>
        <v>4.0650663852985129</v>
      </c>
      <c r="O60" s="152">
        <f t="shared" si="14"/>
        <v>4.113060585377605</v>
      </c>
      <c r="P60" s="52">
        <f>(O60-N60)/N60</f>
        <v>1.1806498475071684E-2</v>
      </c>
    </row>
    <row r="61" spans="1:16" ht="20.100000000000001" customHeight="1" thickBot="1" x14ac:dyDescent="0.3">
      <c r="A61" s="8" t="s">
        <v>17</v>
      </c>
      <c r="B61" s="19">
        <f>B62-SUM(B39:B60)</f>
        <v>1069.8500000000931</v>
      </c>
      <c r="C61" s="140">
        <f>C62-SUM(C39:C60)</f>
        <v>739.83000000007451</v>
      </c>
      <c r="D61" s="247">
        <f t="shared" si="9"/>
        <v>1.4326692457972891E-3</v>
      </c>
      <c r="E61" s="215">
        <f t="shared" si="10"/>
        <v>1.0051949542619169E-3</v>
      </c>
      <c r="F61" s="52">
        <f t="shared" si="15"/>
        <v>-0.30847315044164125</v>
      </c>
      <c r="H61" s="19">
        <f>H62-SUM(H39:H60)</f>
        <v>332.04300000006333</v>
      </c>
      <c r="I61" s="140">
        <f>I62-SUM(I39:I60)</f>
        <v>261.51500000001397</v>
      </c>
      <c r="J61" s="247">
        <f t="shared" si="11"/>
        <v>2.1562583667985554E-3</v>
      </c>
      <c r="K61" s="215">
        <f t="shared" si="12"/>
        <v>1.7078809784561828E-3</v>
      </c>
      <c r="L61" s="52">
        <f t="shared" si="16"/>
        <v>-0.21240622449512836</v>
      </c>
      <c r="N61" s="27">
        <f t="shared" si="13"/>
        <v>3.1036406972943347</v>
      </c>
      <c r="O61" s="152">
        <f t="shared" si="14"/>
        <v>3.5347985347983677</v>
      </c>
      <c r="P61" s="52">
        <f t="shared" si="8"/>
        <v>0.13892002314568955</v>
      </c>
    </row>
    <row r="62" spans="1:16" ht="26.25" customHeight="1" thickBot="1" x14ac:dyDescent="0.3">
      <c r="A62" s="12" t="s">
        <v>18</v>
      </c>
      <c r="B62" s="17">
        <v>746752.96</v>
      </c>
      <c r="C62" s="145">
        <v>736006.48</v>
      </c>
      <c r="D62" s="253">
        <f>SUM(D39:D61)</f>
        <v>1.0000000000000002</v>
      </c>
      <c r="E62" s="254">
        <f>SUM(E39:E61)</f>
        <v>1</v>
      </c>
      <c r="F62" s="57">
        <f t="shared" si="15"/>
        <v>-1.4390943960905065E-2</v>
      </c>
      <c r="G62" s="1"/>
      <c r="H62" s="17">
        <v>153990.35900000005</v>
      </c>
      <c r="I62" s="145">
        <v>153122.49700000003</v>
      </c>
      <c r="J62" s="253">
        <f>SUM(J39:J61)</f>
        <v>1.0000000000000002</v>
      </c>
      <c r="K62" s="254">
        <f>SUM(K39:K61)</f>
        <v>1.0000000000000004</v>
      </c>
      <c r="L62" s="57">
        <f t="shared" si="16"/>
        <v>-5.6358203567797548E-3</v>
      </c>
      <c r="M62" s="1"/>
      <c r="N62" s="29">
        <f t="shared" si="13"/>
        <v>2.0621325558589025</v>
      </c>
      <c r="O62" s="146">
        <f t="shared" si="14"/>
        <v>2.0804503922302429</v>
      </c>
      <c r="P62" s="57">
        <f t="shared" si="8"/>
        <v>8.8829577513317177E-3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F66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166</v>
      </c>
      <c r="B68" s="39">
        <v>166658.09999999995</v>
      </c>
      <c r="C68" s="147">
        <v>183590.98000000013</v>
      </c>
      <c r="D68" s="247">
        <f>B68/$B$96</f>
        <v>0.1404786137163529</v>
      </c>
      <c r="E68" s="246">
        <f>C68/$C$96</f>
        <v>0.15054122434092082</v>
      </c>
      <c r="F68" s="61">
        <f t="shared" ref="F68:F80" si="29">(C68-B68)/B68</f>
        <v>0.10160250236862285</v>
      </c>
      <c r="H68" s="19">
        <v>46164.940999999992</v>
      </c>
      <c r="I68" s="147">
        <v>53607.340000000004</v>
      </c>
      <c r="J68" s="245">
        <f>H68/$H$96</f>
        <v>0.16717933431772933</v>
      </c>
      <c r="K68" s="246">
        <f>I68/$I$96</f>
        <v>0.18701005299903214</v>
      </c>
      <c r="L68" s="61">
        <f t="shared" ref="L68:L80" si="30">(I68-H68)/H68</f>
        <v>0.16121322455497156</v>
      </c>
      <c r="N68" s="41">
        <f t="shared" ref="N68:N96" si="31">(H68/B68)*10</f>
        <v>2.770038839996376</v>
      </c>
      <c r="O68" s="149">
        <f t="shared" ref="O68:O96" si="32">(I68/C68)*10</f>
        <v>2.9199332124050956</v>
      </c>
      <c r="P68" s="61">
        <f t="shared" si="8"/>
        <v>5.4112733093993629E-2</v>
      </c>
    </row>
    <row r="69" spans="1:16" ht="20.100000000000001" customHeight="1" x14ac:dyDescent="0.25">
      <c r="A69" s="38" t="s">
        <v>163</v>
      </c>
      <c r="B69" s="19">
        <v>163295.64000000001</v>
      </c>
      <c r="C69" s="140">
        <v>155675.48000000001</v>
      </c>
      <c r="D69" s="247">
        <f t="shared" ref="D69:D95" si="33">B69/$B$96</f>
        <v>0.13764434571811771</v>
      </c>
      <c r="E69" s="215">
        <f t="shared" ref="E69:E95" si="34">C69/$C$96</f>
        <v>0.12765102816631035</v>
      </c>
      <c r="F69" s="52">
        <f t="shared" si="29"/>
        <v>-4.6664809911642485E-2</v>
      </c>
      <c r="H69" s="19">
        <v>49525.339000000014</v>
      </c>
      <c r="I69" s="140">
        <v>48516.988000000012</v>
      </c>
      <c r="J69" s="214">
        <f t="shared" ref="J69:J96" si="35">H69/$H$96</f>
        <v>0.17934850617224621</v>
      </c>
      <c r="K69" s="215">
        <f t="shared" ref="K69:K96" si="36">I69/$I$96</f>
        <v>0.16925227958024794</v>
      </c>
      <c r="L69" s="52">
        <f t="shared" si="30"/>
        <v>-2.0360304853238906E-2</v>
      </c>
      <c r="N69" s="40">
        <f t="shared" si="31"/>
        <v>3.0328635228717689</v>
      </c>
      <c r="O69" s="143">
        <f t="shared" si="32"/>
        <v>3.1165465492703159</v>
      </c>
      <c r="P69" s="52">
        <f t="shared" si="8"/>
        <v>2.7592084433561648E-2</v>
      </c>
    </row>
    <row r="70" spans="1:16" ht="20.100000000000001" customHeight="1" x14ac:dyDescent="0.25">
      <c r="A70" s="38" t="s">
        <v>165</v>
      </c>
      <c r="B70" s="19">
        <v>128659.51000000002</v>
      </c>
      <c r="C70" s="140">
        <v>120112.40999999996</v>
      </c>
      <c r="D70" s="247">
        <f t="shared" si="33"/>
        <v>0.10844903191759207</v>
      </c>
      <c r="E70" s="215">
        <f t="shared" si="34"/>
        <v>9.8489965356351628E-2</v>
      </c>
      <c r="F70" s="52">
        <f t="shared" si="29"/>
        <v>-6.6431933403135635E-2</v>
      </c>
      <c r="H70" s="19">
        <v>33309.435000000005</v>
      </c>
      <c r="I70" s="140">
        <v>33361.39499999999</v>
      </c>
      <c r="J70" s="214">
        <f t="shared" si="35"/>
        <v>0.12062506848648796</v>
      </c>
      <c r="K70" s="215">
        <f t="shared" si="36"/>
        <v>0.1163817538246002</v>
      </c>
      <c r="L70" s="52">
        <f t="shared" si="30"/>
        <v>1.5599183834845763E-3</v>
      </c>
      <c r="N70" s="40">
        <f t="shared" si="31"/>
        <v>2.5889601942367104</v>
      </c>
      <c r="O70" s="143">
        <f t="shared" si="32"/>
        <v>2.7775144133732725</v>
      </c>
      <c r="P70" s="52">
        <f t="shared" si="8"/>
        <v>7.2830095864858432E-2</v>
      </c>
    </row>
    <row r="71" spans="1:16" ht="20.100000000000001" customHeight="1" x14ac:dyDescent="0.25">
      <c r="A71" s="38" t="s">
        <v>170</v>
      </c>
      <c r="B71" s="19">
        <v>228761.23000000013</v>
      </c>
      <c r="C71" s="140">
        <v>272807.7</v>
      </c>
      <c r="D71" s="247">
        <f t="shared" si="33"/>
        <v>0.19282627404517264</v>
      </c>
      <c r="E71" s="215">
        <f t="shared" si="34"/>
        <v>0.2236972925773946</v>
      </c>
      <c r="F71" s="52">
        <f t="shared" si="29"/>
        <v>0.19254342180272357</v>
      </c>
      <c r="H71" s="19">
        <v>29494.277000000006</v>
      </c>
      <c r="I71" s="140">
        <v>32408.839000000018</v>
      </c>
      <c r="J71" s="214">
        <f t="shared" si="35"/>
        <v>0.10680905224253869</v>
      </c>
      <c r="K71" s="215">
        <f t="shared" si="36"/>
        <v>0.11305874716087579</v>
      </c>
      <c r="L71" s="52">
        <f t="shared" si="30"/>
        <v>9.8817882533618714E-2</v>
      </c>
      <c r="N71" s="40">
        <f t="shared" si="31"/>
        <v>1.2893040048787983</v>
      </c>
      <c r="O71" s="143">
        <f t="shared" si="32"/>
        <v>1.1879737632038985</v>
      </c>
      <c r="P71" s="52">
        <f t="shared" si="8"/>
        <v>-7.8592978297950297E-2</v>
      </c>
    </row>
    <row r="72" spans="1:16" ht="20.100000000000001" customHeight="1" x14ac:dyDescent="0.25">
      <c r="A72" s="38" t="s">
        <v>167</v>
      </c>
      <c r="B72" s="19">
        <v>89057.850000000049</v>
      </c>
      <c r="C72" s="140">
        <v>82502.649999999994</v>
      </c>
      <c r="D72" s="247">
        <f t="shared" si="33"/>
        <v>7.5068198356748994E-2</v>
      </c>
      <c r="E72" s="215">
        <f t="shared" si="34"/>
        <v>6.7650654418699996E-2</v>
      </c>
      <c r="F72" s="52">
        <f t="shared" si="29"/>
        <v>-7.3606088626662916E-2</v>
      </c>
      <c r="H72" s="19">
        <v>31944.553000000014</v>
      </c>
      <c r="I72" s="140">
        <v>28729.932999999994</v>
      </c>
      <c r="J72" s="214">
        <f t="shared" si="35"/>
        <v>0.11568235526646566</v>
      </c>
      <c r="K72" s="215">
        <f t="shared" si="36"/>
        <v>0.10022482542481385</v>
      </c>
      <c r="L72" s="52">
        <f t="shared" si="30"/>
        <v>-0.10063124063748895</v>
      </c>
      <c r="N72" s="40">
        <f t="shared" si="31"/>
        <v>3.5869441043097265</v>
      </c>
      <c r="O72" s="143">
        <f t="shared" si="32"/>
        <v>3.4823042653781417</v>
      </c>
      <c r="P72" s="52">
        <f t="shared" ref="P72:P80" si="37">(O72-N72)/N72</f>
        <v>-2.9172419722364683E-2</v>
      </c>
    </row>
    <row r="73" spans="1:16" ht="20.100000000000001" customHeight="1" x14ac:dyDescent="0.25">
      <c r="A73" s="38" t="s">
        <v>173</v>
      </c>
      <c r="B73" s="19">
        <v>64631.429999999971</v>
      </c>
      <c r="C73" s="140">
        <v>64290.770000000019</v>
      </c>
      <c r="D73" s="247">
        <f t="shared" si="33"/>
        <v>5.4478802343873478E-2</v>
      </c>
      <c r="E73" s="215">
        <f t="shared" si="34"/>
        <v>5.2717248034846474E-2</v>
      </c>
      <c r="F73" s="52">
        <f t="shared" si="29"/>
        <v>-5.2708101925015849E-3</v>
      </c>
      <c r="H73" s="19">
        <v>20317.168000000001</v>
      </c>
      <c r="I73" s="140">
        <v>20967.118999999992</v>
      </c>
      <c r="J73" s="214">
        <f t="shared" si="35"/>
        <v>7.3575543429406157E-2</v>
      </c>
      <c r="K73" s="215">
        <f t="shared" si="36"/>
        <v>7.3144126073537916E-2</v>
      </c>
      <c r="L73" s="52">
        <f t="shared" si="30"/>
        <v>3.1990236040770545E-2</v>
      </c>
      <c r="N73" s="40">
        <f t="shared" si="31"/>
        <v>3.1435430099566126</v>
      </c>
      <c r="O73" s="143">
        <f t="shared" si="32"/>
        <v>3.2612953616825537</v>
      </c>
      <c r="P73" s="52">
        <f t="shared" si="37"/>
        <v>3.7458482786137018E-2</v>
      </c>
    </row>
    <row r="74" spans="1:16" ht="20.100000000000001" customHeight="1" x14ac:dyDescent="0.25">
      <c r="A74" s="38" t="s">
        <v>177</v>
      </c>
      <c r="B74" s="19">
        <v>29572.590000000007</v>
      </c>
      <c r="C74" s="140">
        <v>30030.229999999985</v>
      </c>
      <c r="D74" s="247">
        <f t="shared" si="33"/>
        <v>2.4927179940261425E-2</v>
      </c>
      <c r="E74" s="215">
        <f t="shared" si="34"/>
        <v>2.4624235849928167E-2</v>
      </c>
      <c r="F74" s="52">
        <f t="shared" si="29"/>
        <v>1.5475141000500041E-2</v>
      </c>
      <c r="H74" s="19">
        <v>7697.6669999999995</v>
      </c>
      <c r="I74" s="140">
        <v>8343.0080000000016</v>
      </c>
      <c r="J74" s="214">
        <f t="shared" si="35"/>
        <v>2.7875933922661196E-2</v>
      </c>
      <c r="K74" s="215">
        <f t="shared" si="36"/>
        <v>2.9104715291811706E-2</v>
      </c>
      <c r="L74" s="52">
        <f t="shared" si="30"/>
        <v>8.3835920675706319E-2</v>
      </c>
      <c r="N74" s="40">
        <f t="shared" si="31"/>
        <v>2.6029735643716014</v>
      </c>
      <c r="O74" s="143">
        <f t="shared" si="32"/>
        <v>2.7782031639451334</v>
      </c>
      <c r="P74" s="52">
        <f t="shared" si="37"/>
        <v>6.731900852624878E-2</v>
      </c>
    </row>
    <row r="75" spans="1:16" ht="20.100000000000001" customHeight="1" x14ac:dyDescent="0.25">
      <c r="A75" s="38" t="s">
        <v>179</v>
      </c>
      <c r="B75" s="19">
        <v>22586.57</v>
      </c>
      <c r="C75" s="140">
        <v>41781.279999999984</v>
      </c>
      <c r="D75" s="247">
        <f t="shared" si="33"/>
        <v>1.903855883516832E-2</v>
      </c>
      <c r="E75" s="215">
        <f t="shared" si="34"/>
        <v>3.4259880554757219E-2</v>
      </c>
      <c r="F75" s="52">
        <f t="shared" si="29"/>
        <v>0.84982846000964218</v>
      </c>
      <c r="H75" s="19">
        <v>4575.8369999999986</v>
      </c>
      <c r="I75" s="140">
        <v>8282.8509999999987</v>
      </c>
      <c r="J75" s="214">
        <f t="shared" si="35"/>
        <v>1.6570699908539589E-2</v>
      </c>
      <c r="K75" s="215">
        <f t="shared" si="36"/>
        <v>2.8894856646367567E-2</v>
      </c>
      <c r="L75" s="52">
        <f t="shared" si="30"/>
        <v>0.8101280705584577</v>
      </c>
      <c r="N75" s="40">
        <f t="shared" si="31"/>
        <v>2.0259105300185016</v>
      </c>
      <c r="O75" s="143">
        <f t="shared" si="32"/>
        <v>1.9824311270502011</v>
      </c>
      <c r="P75" s="52">
        <f t="shared" si="37"/>
        <v>-2.1461659991422955E-2</v>
      </c>
    </row>
    <row r="76" spans="1:16" ht="20.100000000000001" customHeight="1" x14ac:dyDescent="0.25">
      <c r="A76" s="38" t="s">
        <v>184</v>
      </c>
      <c r="B76" s="19">
        <v>81220.740000000005</v>
      </c>
      <c r="C76" s="140">
        <v>72892.549999999974</v>
      </c>
      <c r="D76" s="247">
        <f t="shared" si="33"/>
        <v>6.8462180717386883E-2</v>
      </c>
      <c r="E76" s="215">
        <f t="shared" si="34"/>
        <v>5.9770549306571469E-2</v>
      </c>
      <c r="F76" s="52">
        <f t="shared" si="29"/>
        <v>-0.10253772620146075</v>
      </c>
      <c r="H76" s="19">
        <v>5769.7509999999993</v>
      </c>
      <c r="I76" s="140">
        <v>5475.8680000000013</v>
      </c>
      <c r="J76" s="214">
        <f t="shared" si="35"/>
        <v>2.0894278438676073E-2</v>
      </c>
      <c r="K76" s="215">
        <f t="shared" si="36"/>
        <v>1.9102652078907559E-2</v>
      </c>
      <c r="L76" s="52">
        <f t="shared" si="30"/>
        <v>-5.0935127009813425E-2</v>
      </c>
      <c r="N76" s="40">
        <f t="shared" si="31"/>
        <v>0.71037902387986118</v>
      </c>
      <c r="O76" s="143">
        <f t="shared" si="32"/>
        <v>0.75122464504260078</v>
      </c>
      <c r="P76" s="52">
        <f t="shared" si="37"/>
        <v>5.7498349176548016E-2</v>
      </c>
    </row>
    <row r="77" spans="1:16" ht="20.100000000000001" customHeight="1" x14ac:dyDescent="0.25">
      <c r="A77" s="38" t="s">
        <v>183</v>
      </c>
      <c r="B77" s="19">
        <v>18408.430000000004</v>
      </c>
      <c r="C77" s="140">
        <v>13706.49</v>
      </c>
      <c r="D77" s="247">
        <f t="shared" si="33"/>
        <v>1.5516741923101988E-2</v>
      </c>
      <c r="E77" s="215">
        <f t="shared" si="34"/>
        <v>1.1239069512111033E-2</v>
      </c>
      <c r="F77" s="52">
        <f t="shared" si="29"/>
        <v>-0.25542319469938518</v>
      </c>
      <c r="H77" s="19">
        <v>4823.6589999999997</v>
      </c>
      <c r="I77" s="140">
        <v>4920.2179999999971</v>
      </c>
      <c r="J77" s="214">
        <f t="shared" si="35"/>
        <v>1.746814970684624E-2</v>
      </c>
      <c r="K77" s="215">
        <f t="shared" si="36"/>
        <v>1.71642582703561E-2</v>
      </c>
      <c r="L77" s="52">
        <f t="shared" si="30"/>
        <v>2.0017791473235871E-2</v>
      </c>
      <c r="N77" s="40">
        <f t="shared" si="31"/>
        <v>2.6203532837944348</v>
      </c>
      <c r="O77" s="143">
        <f t="shared" si="32"/>
        <v>3.5896994781304308</v>
      </c>
      <c r="P77" s="52">
        <f t="shared" si="37"/>
        <v>0.3699295817594192</v>
      </c>
    </row>
    <row r="78" spans="1:16" ht="20.100000000000001" customHeight="1" x14ac:dyDescent="0.25">
      <c r="A78" s="38" t="s">
        <v>182</v>
      </c>
      <c r="B78" s="19">
        <v>11693.54</v>
      </c>
      <c r="C78" s="140">
        <v>11699.12</v>
      </c>
      <c r="D78" s="247">
        <f t="shared" si="33"/>
        <v>9.8566603641630484E-3</v>
      </c>
      <c r="E78" s="215">
        <f t="shared" si="34"/>
        <v>9.5930630606762511E-3</v>
      </c>
      <c r="F78" s="52">
        <f t="shared" si="29"/>
        <v>4.771865491544842E-4</v>
      </c>
      <c r="H78" s="19">
        <v>4179.4550000000008</v>
      </c>
      <c r="I78" s="140">
        <v>4286.0479999999989</v>
      </c>
      <c r="J78" s="214">
        <f t="shared" si="35"/>
        <v>1.5135262594853217E-2</v>
      </c>
      <c r="K78" s="215">
        <f t="shared" si="36"/>
        <v>1.4951946200583641E-2</v>
      </c>
      <c r="L78" s="52">
        <f t="shared" si="30"/>
        <v>2.5504042991250774E-2</v>
      </c>
      <c r="N78" s="40">
        <f t="shared" si="31"/>
        <v>3.5741571842230839</v>
      </c>
      <c r="O78" s="143">
        <f t="shared" si="32"/>
        <v>3.6635644390347295</v>
      </c>
      <c r="P78" s="52">
        <f t="shared" si="37"/>
        <v>2.5014919658906964E-2</v>
      </c>
    </row>
    <row r="79" spans="1:16" ht="20.100000000000001" customHeight="1" x14ac:dyDescent="0.25">
      <c r="A79" s="38" t="s">
        <v>178</v>
      </c>
      <c r="B79" s="19">
        <v>1703.7000000000005</v>
      </c>
      <c r="C79" s="140">
        <v>1918.03</v>
      </c>
      <c r="D79" s="247">
        <f t="shared" si="33"/>
        <v>1.4360742993502901E-3</v>
      </c>
      <c r="E79" s="215">
        <f t="shared" si="34"/>
        <v>1.5727492958674558E-3</v>
      </c>
      <c r="F79" s="52">
        <f t="shared" si="29"/>
        <v>0.12580266478840138</v>
      </c>
      <c r="H79" s="19">
        <v>3037.2229999999995</v>
      </c>
      <c r="I79" s="140">
        <v>3667.9090000000006</v>
      </c>
      <c r="J79" s="214">
        <f t="shared" si="35"/>
        <v>1.0998842591708214E-2</v>
      </c>
      <c r="K79" s="215">
        <f t="shared" si="36"/>
        <v>1.2795558527724507E-2</v>
      </c>
      <c r="L79" s="52">
        <f t="shared" si="30"/>
        <v>0.2076521875410535</v>
      </c>
      <c r="N79" s="40">
        <f t="shared" si="31"/>
        <v>17.827217233080933</v>
      </c>
      <c r="O79" s="143">
        <f t="shared" si="32"/>
        <v>19.123314025328074</v>
      </c>
      <c r="P79" s="52">
        <f t="shared" si="37"/>
        <v>7.2703259028114017E-2</v>
      </c>
    </row>
    <row r="80" spans="1:16" ht="20.100000000000001" customHeight="1" x14ac:dyDescent="0.25">
      <c r="A80" s="38" t="s">
        <v>198</v>
      </c>
      <c r="B80" s="19">
        <v>8963.3000000000011</v>
      </c>
      <c r="C80" s="140">
        <v>8505.3999999999978</v>
      </c>
      <c r="D80" s="247">
        <f t="shared" si="33"/>
        <v>7.5553000923674661E-3</v>
      </c>
      <c r="E80" s="215">
        <f t="shared" si="34"/>
        <v>6.9742714457391468E-3</v>
      </c>
      <c r="F80" s="52">
        <f t="shared" si="29"/>
        <v>-5.1086095522854667E-2</v>
      </c>
      <c r="H80" s="19">
        <v>3015.7730000000006</v>
      </c>
      <c r="I80" s="140">
        <v>2933.1750000000011</v>
      </c>
      <c r="J80" s="214">
        <f t="shared" si="35"/>
        <v>1.0921164668950442E-2</v>
      </c>
      <c r="K80" s="215">
        <f t="shared" si="36"/>
        <v>1.023242735426597E-2</v>
      </c>
      <c r="L80" s="52">
        <f t="shared" si="30"/>
        <v>-2.7388666189398038E-2</v>
      </c>
      <c r="N80" s="40">
        <f t="shared" si="31"/>
        <v>3.3645788939341541</v>
      </c>
      <c r="O80" s="143">
        <f t="shared" si="32"/>
        <v>3.4486032402944033</v>
      </c>
      <c r="P80" s="52">
        <f t="shared" si="37"/>
        <v>2.4973213293269153E-2</v>
      </c>
    </row>
    <row r="81" spans="1:16" ht="20.100000000000001" customHeight="1" x14ac:dyDescent="0.25">
      <c r="A81" s="38" t="s">
        <v>200</v>
      </c>
      <c r="B81" s="19">
        <v>12802.020000000002</v>
      </c>
      <c r="C81" s="140">
        <v>10908.009999999991</v>
      </c>
      <c r="D81" s="247">
        <f t="shared" si="33"/>
        <v>1.0791014792374477E-2</v>
      </c>
      <c r="E81" s="215">
        <f t="shared" si="34"/>
        <v>8.9443674222067192E-3</v>
      </c>
      <c r="F81" s="52">
        <f t="shared" ref="F81:F83" si="38">(C81-B81)/B81</f>
        <v>-0.14794618349291835</v>
      </c>
      <c r="H81" s="19">
        <v>3049.3210000000008</v>
      </c>
      <c r="I81" s="140">
        <v>2785.7949999999996</v>
      </c>
      <c r="J81" s="214">
        <f t="shared" si="35"/>
        <v>1.1042653664413281E-2</v>
      </c>
      <c r="K81" s="215">
        <f t="shared" si="36"/>
        <v>9.718289894526359E-3</v>
      </c>
      <c r="L81" s="52">
        <f t="shared" ref="L81:L87" si="39">(I81-H81)/H81</f>
        <v>-8.6421206557132271E-2</v>
      </c>
      <c r="N81" s="40">
        <f t="shared" si="31"/>
        <v>2.381906136687804</v>
      </c>
      <c r="O81" s="143">
        <f t="shared" si="32"/>
        <v>2.5538984654396191</v>
      </c>
      <c r="P81" s="52">
        <f t="shared" ref="P81:P83" si="40">(O81-N81)/N81</f>
        <v>7.2207853241010408E-2</v>
      </c>
    </row>
    <row r="82" spans="1:16" ht="20.100000000000001" customHeight="1" x14ac:dyDescent="0.25">
      <c r="A82" s="38" t="s">
        <v>199</v>
      </c>
      <c r="B82" s="19">
        <v>6368.76</v>
      </c>
      <c r="C82" s="140">
        <v>9947.3099999999977</v>
      </c>
      <c r="D82" s="247">
        <f t="shared" si="33"/>
        <v>5.3683233871750606E-3</v>
      </c>
      <c r="E82" s="215">
        <f t="shared" si="34"/>
        <v>8.1566111052878733E-3</v>
      </c>
      <c r="F82" s="52">
        <f t="shared" si="38"/>
        <v>0.56189116876754619</v>
      </c>
      <c r="H82" s="19">
        <v>1263.0869999999995</v>
      </c>
      <c r="I82" s="140">
        <v>2120.598</v>
      </c>
      <c r="J82" s="214">
        <f t="shared" si="35"/>
        <v>4.5740780616480743E-3</v>
      </c>
      <c r="K82" s="215">
        <f t="shared" si="36"/>
        <v>7.3977396447882232E-3</v>
      </c>
      <c r="L82" s="52">
        <f t="shared" si="39"/>
        <v>0.6789009783174087</v>
      </c>
      <c r="N82" s="40">
        <f t="shared" si="31"/>
        <v>1.9832541970493465</v>
      </c>
      <c r="O82" s="143">
        <f t="shared" si="32"/>
        <v>2.131830615513139</v>
      </c>
      <c r="P82" s="52">
        <f t="shared" si="40"/>
        <v>7.4915469073425958E-2</v>
      </c>
    </row>
    <row r="83" spans="1:16" ht="20.100000000000001" customHeight="1" x14ac:dyDescent="0.25">
      <c r="A83" s="38" t="s">
        <v>202</v>
      </c>
      <c r="B83" s="19">
        <v>11394.16</v>
      </c>
      <c r="C83" s="140">
        <v>8998.02</v>
      </c>
      <c r="D83" s="247">
        <f t="shared" si="33"/>
        <v>9.6043084690292276E-3</v>
      </c>
      <c r="E83" s="215">
        <f t="shared" si="34"/>
        <v>7.3782107783513743E-3</v>
      </c>
      <c r="F83" s="52">
        <f t="shared" si="38"/>
        <v>-0.21029544959874177</v>
      </c>
      <c r="H83" s="19">
        <v>2441.779</v>
      </c>
      <c r="I83" s="140">
        <v>1979.5620000000006</v>
      </c>
      <c r="J83" s="214">
        <f t="shared" si="35"/>
        <v>8.8425324267393923E-3</v>
      </c>
      <c r="K83" s="215">
        <f t="shared" si="36"/>
        <v>6.9057333293327024E-3</v>
      </c>
      <c r="L83" s="52">
        <f t="shared" si="39"/>
        <v>-0.18929518191449735</v>
      </c>
      <c r="N83" s="40">
        <f t="shared" si="31"/>
        <v>2.1430092257788198</v>
      </c>
      <c r="O83" s="143">
        <f t="shared" si="32"/>
        <v>2.1999973327465381</v>
      </c>
      <c r="P83" s="52">
        <f t="shared" si="40"/>
        <v>2.6592562590115526E-2</v>
      </c>
    </row>
    <row r="84" spans="1:16" ht="20.100000000000001" customHeight="1" x14ac:dyDescent="0.25">
      <c r="A84" s="38" t="s">
        <v>203</v>
      </c>
      <c r="B84" s="19">
        <v>25155.46</v>
      </c>
      <c r="C84" s="140">
        <v>16809.420000000002</v>
      </c>
      <c r="D84" s="247">
        <f t="shared" si="33"/>
        <v>2.1203914770402205E-2</v>
      </c>
      <c r="E84" s="215">
        <f t="shared" si="34"/>
        <v>1.3783414998170171E-2</v>
      </c>
      <c r="F84" s="52">
        <f t="shared" ref="F84:F87" si="41">(C84-B84)/B84</f>
        <v>-0.33177846876980177</v>
      </c>
      <c r="H84" s="19">
        <v>2790.9369999999994</v>
      </c>
      <c r="I84" s="140">
        <v>1954.6630000000007</v>
      </c>
      <c r="J84" s="214">
        <f t="shared" si="35"/>
        <v>1.0106955184513731E-2</v>
      </c>
      <c r="K84" s="215">
        <f t="shared" si="36"/>
        <v>6.8188727742366489E-3</v>
      </c>
      <c r="L84" s="52">
        <f t="shared" ref="L84:L85" si="42">(I84-H84)/H84</f>
        <v>-0.29963915344559872</v>
      </c>
      <c r="N84" s="40">
        <f t="shared" si="31"/>
        <v>1.1094756367007399</v>
      </c>
      <c r="O84" s="143">
        <f t="shared" si="32"/>
        <v>1.1628378611516641</v>
      </c>
      <c r="P84" s="52">
        <f t="shared" ref="P84:P86" si="43">(O84-N84)/N84</f>
        <v>4.8096796978442935E-2</v>
      </c>
    </row>
    <row r="85" spans="1:16" ht="20.100000000000001" customHeight="1" x14ac:dyDescent="0.25">
      <c r="A85" s="38" t="s">
        <v>201</v>
      </c>
      <c r="B85" s="19">
        <v>12450.070000000003</v>
      </c>
      <c r="C85" s="140">
        <v>6651.4500000000007</v>
      </c>
      <c r="D85" s="247">
        <f t="shared" si="33"/>
        <v>1.0494350855263289E-2</v>
      </c>
      <c r="E85" s="215">
        <f t="shared" si="34"/>
        <v>5.4540665703860678E-3</v>
      </c>
      <c r="F85" s="52">
        <f t="shared" si="41"/>
        <v>-0.46574999176711462</v>
      </c>
      <c r="H85" s="19">
        <v>3131.0849999999996</v>
      </c>
      <c r="I85" s="140">
        <v>1789.4010000000003</v>
      </c>
      <c r="J85" s="214">
        <f t="shared" si="35"/>
        <v>1.1338749593381426E-2</v>
      </c>
      <c r="K85" s="215">
        <f t="shared" si="36"/>
        <v>6.2423536748236553E-3</v>
      </c>
      <c r="L85" s="52">
        <f t="shared" si="42"/>
        <v>-0.42850449604530044</v>
      </c>
      <c r="N85" s="40">
        <f t="shared" si="31"/>
        <v>2.5149135707670709</v>
      </c>
      <c r="O85" s="143">
        <f t="shared" si="32"/>
        <v>2.6902419773132173</v>
      </c>
      <c r="P85" s="52">
        <f t="shared" si="43"/>
        <v>6.9715479921113044E-2</v>
      </c>
    </row>
    <row r="86" spans="1:16" ht="20.100000000000001" customHeight="1" x14ac:dyDescent="0.25">
      <c r="A86" s="38" t="s">
        <v>205</v>
      </c>
      <c r="B86" s="19">
        <v>34791.750000000007</v>
      </c>
      <c r="C86" s="140">
        <v>34454.009999999995</v>
      </c>
      <c r="D86" s="247">
        <f t="shared" si="33"/>
        <v>2.9326488234090772E-2</v>
      </c>
      <c r="E86" s="215">
        <f t="shared" si="34"/>
        <v>2.825165402382146E-2</v>
      </c>
      <c r="F86" s="52">
        <f t="shared" si="41"/>
        <v>-9.7074737545542397E-3</v>
      </c>
      <c r="H86" s="19">
        <v>1700.0409999999997</v>
      </c>
      <c r="I86" s="140">
        <v>1682.5140000000004</v>
      </c>
      <c r="J86" s="214">
        <f t="shared" si="35"/>
        <v>6.1564407218206319E-3</v>
      </c>
      <c r="K86" s="215">
        <f t="shared" si="36"/>
        <v>5.86947668568546E-3</v>
      </c>
      <c r="L86" s="52">
        <f t="shared" si="39"/>
        <v>-1.030975135305523E-2</v>
      </c>
      <c r="N86" s="40">
        <f t="shared" si="31"/>
        <v>0.48863336854282963</v>
      </c>
      <c r="O86" s="143">
        <f t="shared" si="32"/>
        <v>0.48833619076560336</v>
      </c>
      <c r="P86" s="52">
        <f t="shared" si="43"/>
        <v>-6.0818150449382775E-4</v>
      </c>
    </row>
    <row r="87" spans="1:16" ht="20.100000000000001" customHeight="1" x14ac:dyDescent="0.25">
      <c r="A87" s="38" t="s">
        <v>204</v>
      </c>
      <c r="B87" s="19">
        <v>3039.7699999999995</v>
      </c>
      <c r="C87" s="140">
        <v>4825.4900000000025</v>
      </c>
      <c r="D87" s="247">
        <f t="shared" si="33"/>
        <v>2.5622677542619177E-3</v>
      </c>
      <c r="E87" s="215">
        <f t="shared" si="34"/>
        <v>3.9568129798363185E-3</v>
      </c>
      <c r="F87" s="52">
        <f t="shared" si="41"/>
        <v>0.5874523401441567</v>
      </c>
      <c r="H87" s="19">
        <v>1090.654</v>
      </c>
      <c r="I87" s="140">
        <v>1665.8250000000003</v>
      </c>
      <c r="J87" s="214">
        <f t="shared" si="35"/>
        <v>3.9496380963850641E-3</v>
      </c>
      <c r="K87" s="215">
        <f t="shared" si="36"/>
        <v>5.8112568453706666E-3</v>
      </c>
      <c r="L87" s="52">
        <f t="shared" si="39"/>
        <v>0.52736339847467695</v>
      </c>
      <c r="N87" s="40">
        <f t="shared" ref="N87" si="44">(H87/B87)*10</f>
        <v>3.5879490882533882</v>
      </c>
      <c r="O87" s="143">
        <f t="shared" ref="O87" si="45">(I87/C87)*10</f>
        <v>3.4521364669701926</v>
      </c>
      <c r="P87" s="52">
        <f t="shared" ref="P87" si="46">(O87-N87)/N87</f>
        <v>-3.7852438243294338E-2</v>
      </c>
    </row>
    <row r="88" spans="1:16" ht="20.100000000000001" customHeight="1" x14ac:dyDescent="0.25">
      <c r="A88" s="38" t="s">
        <v>209</v>
      </c>
      <c r="B88" s="19">
        <v>7114.71</v>
      </c>
      <c r="C88" s="140">
        <v>5417.3500000000013</v>
      </c>
      <c r="D88" s="247">
        <f t="shared" si="33"/>
        <v>5.9970958374892872E-3</v>
      </c>
      <c r="E88" s="215">
        <f t="shared" si="34"/>
        <v>4.4421272857919653E-3</v>
      </c>
      <c r="F88" s="52">
        <f t="shared" ref="F88:F94" si="47">(C88-B88)/B88</f>
        <v>-0.23857051095547097</v>
      </c>
      <c r="H88" s="19">
        <v>1829.0540000000001</v>
      </c>
      <c r="I88" s="140">
        <v>1370.8700000000001</v>
      </c>
      <c r="J88" s="214">
        <f t="shared" si="35"/>
        <v>6.623641740410329E-3</v>
      </c>
      <c r="K88" s="215">
        <f t="shared" si="36"/>
        <v>4.7823016653089521E-3</v>
      </c>
      <c r="L88" s="52">
        <f t="shared" ref="L88:L94" si="48">(I88-H88)/H88</f>
        <v>-0.25050326562255676</v>
      </c>
      <c r="N88" s="40">
        <f t="shared" si="31"/>
        <v>2.5708061185909195</v>
      </c>
      <c r="O88" s="143">
        <f t="shared" si="32"/>
        <v>2.5305176885377536</v>
      </c>
      <c r="P88" s="52">
        <f t="shared" ref="P88:P92" si="49">(O88-N88)/N88</f>
        <v>-1.567151632393355E-2</v>
      </c>
    </row>
    <row r="89" spans="1:16" ht="20.100000000000001" customHeight="1" x14ac:dyDescent="0.25">
      <c r="A89" s="38" t="s">
        <v>210</v>
      </c>
      <c r="B89" s="19">
        <v>2173.8100000000004</v>
      </c>
      <c r="C89" s="140">
        <v>4968.8099999999986</v>
      </c>
      <c r="D89" s="247">
        <f t="shared" si="33"/>
        <v>1.8323370738220657E-3</v>
      </c>
      <c r="E89" s="215">
        <f t="shared" si="34"/>
        <v>4.0743327418232096E-3</v>
      </c>
      <c r="F89" s="52">
        <f t="shared" si="47"/>
        <v>1.2857609450687952</v>
      </c>
      <c r="H89" s="19">
        <v>500.74399999999991</v>
      </c>
      <c r="I89" s="140">
        <v>1075.9880000000003</v>
      </c>
      <c r="J89" s="214">
        <f t="shared" si="35"/>
        <v>1.8133684733529075E-3</v>
      </c>
      <c r="K89" s="215">
        <f t="shared" si="36"/>
        <v>3.7536011469012009E-3</v>
      </c>
      <c r="L89" s="52">
        <f t="shared" si="48"/>
        <v>1.148778617417284</v>
      </c>
      <c r="N89" s="40">
        <f t="shared" si="31"/>
        <v>2.3035315873972415</v>
      </c>
      <c r="O89" s="143">
        <f t="shared" si="32"/>
        <v>2.1654842910073047</v>
      </c>
      <c r="P89" s="52">
        <f t="shared" si="49"/>
        <v>-5.9928544998124542E-2</v>
      </c>
    </row>
    <row r="90" spans="1:16" ht="20.100000000000001" customHeight="1" x14ac:dyDescent="0.25">
      <c r="A90" s="38" t="s">
        <v>208</v>
      </c>
      <c r="B90" s="19">
        <v>3532.5600000000004</v>
      </c>
      <c r="C90" s="140">
        <v>3095.9200000000019</v>
      </c>
      <c r="D90" s="247">
        <f t="shared" si="33"/>
        <v>2.9776478411180723E-3</v>
      </c>
      <c r="E90" s="215">
        <f t="shared" si="34"/>
        <v>2.538597415088386E-3</v>
      </c>
      <c r="F90" s="52">
        <f t="shared" si="47"/>
        <v>-0.12360441153158006</v>
      </c>
      <c r="H90" s="19">
        <v>1145.6509999999996</v>
      </c>
      <c r="I90" s="140">
        <v>1025.6990000000001</v>
      </c>
      <c r="J90" s="214">
        <f t="shared" si="35"/>
        <v>4.1488013932572962E-3</v>
      </c>
      <c r="K90" s="215">
        <f t="shared" si="36"/>
        <v>3.5781671754475091E-3</v>
      </c>
      <c r="L90" s="52">
        <f t="shared" si="48"/>
        <v>-0.10470204276869621</v>
      </c>
      <c r="N90" s="40">
        <f t="shared" si="31"/>
        <v>3.2431183051384815</v>
      </c>
      <c r="O90" s="143">
        <f t="shared" si="32"/>
        <v>3.3130668751130505</v>
      </c>
      <c r="P90" s="52">
        <f t="shared" si="49"/>
        <v>2.1568306609025225E-2</v>
      </c>
    </row>
    <row r="91" spans="1:16" ht="20.100000000000001" customHeight="1" x14ac:dyDescent="0.25">
      <c r="A91" s="38" t="s">
        <v>214</v>
      </c>
      <c r="B91" s="19">
        <v>2008.5700000000004</v>
      </c>
      <c r="C91" s="140">
        <v>2484.8499999999995</v>
      </c>
      <c r="D91" s="247">
        <f t="shared" si="33"/>
        <v>1.6930537978787413E-3</v>
      </c>
      <c r="E91" s="215">
        <f t="shared" si="34"/>
        <v>2.0375312627207327E-3</v>
      </c>
      <c r="F91" s="52">
        <f t="shared" si="47"/>
        <v>0.23712392398572069</v>
      </c>
      <c r="H91" s="19">
        <v>659.30400000000009</v>
      </c>
      <c r="I91" s="140">
        <v>889.25000000000011</v>
      </c>
      <c r="J91" s="214">
        <f t="shared" si="35"/>
        <v>2.3875694725357982E-3</v>
      </c>
      <c r="K91" s="215">
        <f t="shared" si="36"/>
        <v>3.1021626820019301E-3</v>
      </c>
      <c r="L91" s="52">
        <f t="shared" si="48"/>
        <v>0.34877082499120282</v>
      </c>
      <c r="N91" s="40">
        <f t="shared" si="31"/>
        <v>3.2824546816889626</v>
      </c>
      <c r="O91" s="143">
        <f t="shared" si="32"/>
        <v>3.5786868422641218</v>
      </c>
      <c r="P91" s="52">
        <f t="shared" si="49"/>
        <v>9.0247144074121738E-2</v>
      </c>
    </row>
    <row r="92" spans="1:16" ht="20.100000000000001" customHeight="1" x14ac:dyDescent="0.25">
      <c r="A92" s="38" t="s">
        <v>211</v>
      </c>
      <c r="B92" s="19">
        <v>1282.0400000000002</v>
      </c>
      <c r="C92" s="140">
        <v>3852.2700000000004</v>
      </c>
      <c r="D92" s="247">
        <f t="shared" si="33"/>
        <v>1.0806507570223897E-3</v>
      </c>
      <c r="E92" s="215">
        <f t="shared" si="34"/>
        <v>3.1587904933662795E-3</v>
      </c>
      <c r="F92" s="52">
        <f t="shared" si="47"/>
        <v>2.0047970422139714</v>
      </c>
      <c r="H92" s="19">
        <v>241.37200000000001</v>
      </c>
      <c r="I92" s="140">
        <v>798.20599999999979</v>
      </c>
      <c r="J92" s="214">
        <f t="shared" si="35"/>
        <v>8.7409210125361089E-4</v>
      </c>
      <c r="K92" s="215">
        <f t="shared" si="36"/>
        <v>2.7845542488052085E-3</v>
      </c>
      <c r="L92" s="52">
        <f>(I92-H92)/H92</f>
        <v>2.3069535820227691</v>
      </c>
      <c r="N92" s="40">
        <f t="shared" si="31"/>
        <v>1.8827181679198777</v>
      </c>
      <c r="O92" s="143">
        <f t="shared" si="32"/>
        <v>2.0720406409727241</v>
      </c>
      <c r="P92" s="52">
        <f t="shared" si="49"/>
        <v>0.10055805286142189</v>
      </c>
    </row>
    <row r="93" spans="1:16" ht="20.100000000000001" customHeight="1" x14ac:dyDescent="0.25">
      <c r="A93" s="38" t="s">
        <v>197</v>
      </c>
      <c r="B93" s="19">
        <v>2728.2700000000013</v>
      </c>
      <c r="C93" s="140">
        <v>1986.79</v>
      </c>
      <c r="D93" s="247">
        <f t="shared" si="33"/>
        <v>2.2996997292295688E-3</v>
      </c>
      <c r="E93" s="215">
        <f t="shared" si="34"/>
        <v>1.6291312302396221E-3</v>
      </c>
      <c r="F93" s="52">
        <f t="shared" si="47"/>
        <v>-0.27177662034915934</v>
      </c>
      <c r="H93" s="19">
        <v>997.4259999999997</v>
      </c>
      <c r="I93" s="140">
        <v>676.89100000000008</v>
      </c>
      <c r="J93" s="214">
        <f t="shared" si="35"/>
        <v>3.6120270295849715E-3</v>
      </c>
      <c r="K93" s="215">
        <f t="shared" si="36"/>
        <v>2.3613449535934421E-3</v>
      </c>
      <c r="L93" s="52">
        <f>(I93-H93)/H93</f>
        <v>-0.32136218626745217</v>
      </c>
      <c r="N93" s="40">
        <f t="shared" ref="N93" si="50">(H93/B93)*10</f>
        <v>3.6558918288879005</v>
      </c>
      <c r="O93" s="143">
        <f t="shared" ref="O93" si="51">(I93/C93)*10</f>
        <v>3.4069579573080198</v>
      </c>
      <c r="P93" s="52">
        <f t="shared" ref="P93" si="52">(O93-N93)/N93</f>
        <v>-6.8091147996467094E-2</v>
      </c>
    </row>
    <row r="94" spans="1:16" ht="20.100000000000001" customHeight="1" x14ac:dyDescent="0.25">
      <c r="A94" s="38" t="s">
        <v>215</v>
      </c>
      <c r="B94" s="19">
        <v>443.75000000000006</v>
      </c>
      <c r="C94" s="140">
        <v>441.49999999999994</v>
      </c>
      <c r="D94" s="247">
        <f t="shared" si="33"/>
        <v>3.7404353485748139E-4</v>
      </c>
      <c r="E94" s="215">
        <f t="shared" si="34"/>
        <v>3.6202187355019558E-4</v>
      </c>
      <c r="F94" s="52">
        <f t="shared" si="47"/>
        <v>-5.0704225352115233E-3</v>
      </c>
      <c r="H94" s="19">
        <v>1034.5519999999999</v>
      </c>
      <c r="I94" s="140">
        <v>638.70800000000008</v>
      </c>
      <c r="J94" s="214">
        <f t="shared" si="35"/>
        <v>3.7464732095525807E-3</v>
      </c>
      <c r="K94" s="215">
        <f t="shared" si="36"/>
        <v>2.2281429545078311E-3</v>
      </c>
      <c r="L94" s="52">
        <f t="shared" si="48"/>
        <v>-0.38262358972772742</v>
      </c>
      <c r="N94" s="40">
        <f t="shared" ref="N94" si="53">(H94/B94)*10</f>
        <v>23.313847887323938</v>
      </c>
      <c r="O94" s="143">
        <f t="shared" ref="O94" si="54">(I94/C94)*10</f>
        <v>14.46677236693092</v>
      </c>
      <c r="P94" s="52">
        <f t="shared" ref="P94" si="55">(O94-N94)/N94</f>
        <v>-0.37947727733109621</v>
      </c>
    </row>
    <row r="95" spans="1:16" ht="20.100000000000001" customHeight="1" thickBot="1" x14ac:dyDescent="0.3">
      <c r="A95" s="8" t="s">
        <v>17</v>
      </c>
      <c r="B95" s="19">
        <f>B96-SUM(B68:B94)</f>
        <v>45860.90000000014</v>
      </c>
      <c r="C95" s="140">
        <f>C96-SUM(C68:C94)</f>
        <v>45185.279999999795</v>
      </c>
      <c r="D95" s="247">
        <f t="shared" si="33"/>
        <v>3.8656840896327933E-2</v>
      </c>
      <c r="E95" s="215">
        <f t="shared" si="34"/>
        <v>3.705109789918485E-2</v>
      </c>
      <c r="F95" s="52">
        <f>(C95-B95)/B95</f>
        <v>-1.4731939408087119E-2</v>
      </c>
      <c r="H95" s="19">
        <f>H96-SUM(H68:H94)</f>
        <v>10410.151999999944</v>
      </c>
      <c r="I95" s="140">
        <f>I96-SUM(I68:I94)</f>
        <v>10700.196000000054</v>
      </c>
      <c r="J95" s="214">
        <f t="shared" si="35"/>
        <v>3.769878708404218E-2</v>
      </c>
      <c r="K95" s="215">
        <f t="shared" si="36"/>
        <v>3.7327802891545109E-2</v>
      </c>
      <c r="L95" s="52">
        <f>(I95-H95)/H95</f>
        <v>2.7861648898124869E-2</v>
      </c>
      <c r="N95" s="40">
        <f t="shared" si="31"/>
        <v>2.2699406248023726</v>
      </c>
      <c r="O95" s="143">
        <f t="shared" si="32"/>
        <v>2.3680711948670239</v>
      </c>
      <c r="P95" s="52">
        <f>(O95-N95)/N95</f>
        <v>4.3230456776020228E-2</v>
      </c>
    </row>
    <row r="96" spans="1:16" ht="26.25" customHeight="1" thickBot="1" x14ac:dyDescent="0.3">
      <c r="A96" s="12" t="s">
        <v>18</v>
      </c>
      <c r="B96" s="17">
        <v>1186359.2300000007</v>
      </c>
      <c r="C96" s="145">
        <v>1219539.57</v>
      </c>
      <c r="D96" s="243">
        <f>SUM(D68:D95)</f>
        <v>0.99999999999999978</v>
      </c>
      <c r="E96" s="244">
        <f>SUM(E68:E95)</f>
        <v>0.99999999999999978</v>
      </c>
      <c r="F96" s="57">
        <f>(C96-B96)/B96</f>
        <v>2.7968206560840231E-2</v>
      </c>
      <c r="G96" s="1"/>
      <c r="H96" s="17">
        <v>276140.23699999991</v>
      </c>
      <c r="I96" s="145">
        <v>286654.85700000013</v>
      </c>
      <c r="J96" s="255">
        <f t="shared" si="35"/>
        <v>1</v>
      </c>
      <c r="K96" s="244">
        <f t="shared" si="36"/>
        <v>1</v>
      </c>
      <c r="L96" s="57">
        <f>(I96-H96)/H96</f>
        <v>3.8077102106638054E-2</v>
      </c>
      <c r="M96" s="1"/>
      <c r="N96" s="37">
        <f t="shared" si="31"/>
        <v>2.3276275011574676</v>
      </c>
      <c r="O96" s="150">
        <f t="shared" si="32"/>
        <v>2.3505170644032494</v>
      </c>
      <c r="P96" s="57">
        <f>(O96-N96)/N96</f>
        <v>9.833860114816205E-3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2 P88:P92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F2" sqref="F1:F2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51"/>
      <c r="M4" s="346" t="s">
        <v>104</v>
      </c>
      <c r="N4" s="346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151</v>
      </c>
      <c r="K5" s="343" t="str">
        <f>E5</f>
        <v>jan-set</v>
      </c>
      <c r="L5" s="344"/>
      <c r="M5" s="355" t="str">
        <f>E5</f>
        <v>jan-set</v>
      </c>
      <c r="N5" s="350"/>
      <c r="O5" s="131" t="str">
        <f>I5</f>
        <v>2023/2022</v>
      </c>
      <c r="Q5" s="343" t="str">
        <f>E5</f>
        <v>jan-set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440786.69999999995</v>
      </c>
      <c r="F7" s="145">
        <v>439956.01999999979</v>
      </c>
      <c r="G7" s="243">
        <f>E7/E15</f>
        <v>0.40792342609453763</v>
      </c>
      <c r="H7" s="244">
        <f>F7/F15</f>
        <v>0.4007001952251667</v>
      </c>
      <c r="I7" s="164">
        <f t="shared" ref="I7:I18" si="0">(F7-E7)/E7</f>
        <v>-1.8845396197302861E-3</v>
      </c>
      <c r="J7" s="1"/>
      <c r="K7" s="17">
        <v>111573.9789999999</v>
      </c>
      <c r="L7" s="145">
        <v>112451.61600000001</v>
      </c>
      <c r="M7" s="243">
        <f>K7/K15</f>
        <v>0.35260977964011536</v>
      </c>
      <c r="N7" s="244">
        <f>L7/L15</f>
        <v>0.34438717276698527</v>
      </c>
      <c r="O7" s="164">
        <f t="shared" ref="O7:O18" si="1">(L7-K7)/K7</f>
        <v>7.8659648769907643E-3</v>
      </c>
      <c r="P7" s="1"/>
      <c r="Q7" s="187">
        <f t="shared" ref="Q7:R18" si="2">(K7/E7)*10</f>
        <v>2.5312464963212342</v>
      </c>
      <c r="R7" s="188">
        <f t="shared" si="2"/>
        <v>2.5559740266765769</v>
      </c>
      <c r="S7" s="55">
        <f>(R7-Q7)/Q7</f>
        <v>9.7689144029553202E-3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358542.29999999993</v>
      </c>
      <c r="F8" s="181">
        <v>364864.68999999983</v>
      </c>
      <c r="G8" s="245">
        <f>E8/E7</f>
        <v>0.81341451545611509</v>
      </c>
      <c r="H8" s="246">
        <f>F8/F7</f>
        <v>0.82932082620440106</v>
      </c>
      <c r="I8" s="206">
        <f t="shared" si="0"/>
        <v>1.7633595812822919E-2</v>
      </c>
      <c r="K8" s="180">
        <v>97343.558999999892</v>
      </c>
      <c r="L8" s="181">
        <v>98943.768000000011</v>
      </c>
      <c r="M8" s="250">
        <f>K8/K7</f>
        <v>0.87245753779203283</v>
      </c>
      <c r="N8" s="246">
        <f>L8/L7</f>
        <v>0.87987857817890325</v>
      </c>
      <c r="O8" s="207">
        <f t="shared" si="1"/>
        <v>1.6438776396085136E-2</v>
      </c>
      <c r="Q8" s="189">
        <f t="shared" si="2"/>
        <v>2.7149811612186321</v>
      </c>
      <c r="R8" s="190">
        <f t="shared" si="2"/>
        <v>2.7117934596521263</v>
      </c>
      <c r="S8" s="182">
        <f t="shared" ref="S8:S18" si="3">(R8-Q8)/Q8</f>
        <v>-1.1741155379048798E-3</v>
      </c>
    </row>
    <row r="9" spans="1:19" ht="24" customHeight="1" x14ac:dyDescent="0.25">
      <c r="A9" s="8"/>
      <c r="B9" t="s">
        <v>37</v>
      </c>
      <c r="E9" s="19">
        <v>77299.059999999983</v>
      </c>
      <c r="F9" s="140">
        <v>70247.019999999946</v>
      </c>
      <c r="G9" s="247">
        <f>E9/E7</f>
        <v>0.17536613513973989</v>
      </c>
      <c r="H9" s="215">
        <f>F9/F7</f>
        <v>0.15966827775194434</v>
      </c>
      <c r="I9" s="182">
        <f t="shared" si="0"/>
        <v>-9.1230604874108931E-2</v>
      </c>
      <c r="K9" s="19">
        <v>13116.910000000013</v>
      </c>
      <c r="L9" s="140">
        <v>12359.342999999997</v>
      </c>
      <c r="M9" s="247">
        <f>K9/K7</f>
        <v>0.11756244706483063</v>
      </c>
      <c r="N9" s="215">
        <f>L9/L7</f>
        <v>0.10990809594056875</v>
      </c>
      <c r="O9" s="182">
        <f t="shared" si="1"/>
        <v>-5.77549895516562E-2</v>
      </c>
      <c r="Q9" s="189">
        <f t="shared" si="2"/>
        <v>1.6969042055621395</v>
      </c>
      <c r="R9" s="190">
        <f t="shared" si="2"/>
        <v>1.7594117159703013</v>
      </c>
      <c r="S9" s="182">
        <f t="shared" si="3"/>
        <v>3.6836204544295266E-2</v>
      </c>
    </row>
    <row r="10" spans="1:19" ht="24" customHeight="1" thickBot="1" x14ac:dyDescent="0.3">
      <c r="A10" s="8"/>
      <c r="B10" t="s">
        <v>36</v>
      </c>
      <c r="E10" s="19">
        <v>4945.34</v>
      </c>
      <c r="F10" s="140">
        <v>4844.3099999999995</v>
      </c>
      <c r="G10" s="247">
        <f>E10/E7</f>
        <v>1.1219349404144908E-2</v>
      </c>
      <c r="H10" s="215">
        <f>F10/F7</f>
        <v>1.101089604365455E-2</v>
      </c>
      <c r="I10" s="186">
        <f t="shared" si="0"/>
        <v>-2.042933347353279E-2</v>
      </c>
      <c r="K10" s="19">
        <v>1113.51</v>
      </c>
      <c r="L10" s="140">
        <v>1148.5049999999999</v>
      </c>
      <c r="M10" s="247">
        <f>K10/K7</f>
        <v>9.9800151431365634E-3</v>
      </c>
      <c r="N10" s="215">
        <f>L10/L7</f>
        <v>1.0213325880528029E-2</v>
      </c>
      <c r="O10" s="209">
        <f t="shared" si="1"/>
        <v>3.1427647708597038E-2</v>
      </c>
      <c r="Q10" s="189">
        <f t="shared" si="2"/>
        <v>2.2516348724253539</v>
      </c>
      <c r="R10" s="190">
        <f t="shared" si="2"/>
        <v>2.3708329978882441</v>
      </c>
      <c r="S10" s="182">
        <f t="shared" si="3"/>
        <v>5.293847902368632E-2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639775.66000000201</v>
      </c>
      <c r="F11" s="145">
        <v>658012.05000000086</v>
      </c>
      <c r="G11" s="243">
        <f>E11/E15</f>
        <v>0.59207657390546242</v>
      </c>
      <c r="H11" s="244">
        <f>F11/F15</f>
        <v>0.59929980477483324</v>
      </c>
      <c r="I11" s="164">
        <f t="shared" si="0"/>
        <v>2.8504351040798882E-2</v>
      </c>
      <c r="J11" s="1"/>
      <c r="K11" s="17">
        <v>204849.40299999973</v>
      </c>
      <c r="L11" s="145">
        <v>214075.1099999999</v>
      </c>
      <c r="M11" s="243">
        <f>K11/K15</f>
        <v>0.6473902203598848</v>
      </c>
      <c r="N11" s="244">
        <f>L11/L15</f>
        <v>0.65561282723301495</v>
      </c>
      <c r="O11" s="164">
        <f t="shared" si="1"/>
        <v>4.5036533496757035E-2</v>
      </c>
      <c r="Q11" s="191">
        <f t="shared" si="2"/>
        <v>3.2018942858813837</v>
      </c>
      <c r="R11" s="192">
        <f t="shared" si="2"/>
        <v>3.2533615455826319</v>
      </c>
      <c r="S11" s="57">
        <f t="shared" si="3"/>
        <v>1.6074003419847712E-2</v>
      </c>
    </row>
    <row r="12" spans="1:19" s="3" customFormat="1" ht="24" customHeight="1" x14ac:dyDescent="0.25">
      <c r="A12" s="46"/>
      <c r="B12" s="3" t="s">
        <v>33</v>
      </c>
      <c r="E12" s="31">
        <v>594000.57000000204</v>
      </c>
      <c r="F12" s="141">
        <v>613459.17000000086</v>
      </c>
      <c r="G12" s="247">
        <f>E12/E11</f>
        <v>0.92845134183441769</v>
      </c>
      <c r="H12" s="215">
        <f>F12/F11</f>
        <v>0.93229169587395866</v>
      </c>
      <c r="I12" s="206">
        <f t="shared" si="0"/>
        <v>3.2758554423607276E-2</v>
      </c>
      <c r="K12" s="31">
        <v>197229.94399999973</v>
      </c>
      <c r="L12" s="141">
        <v>206317.36199999988</v>
      </c>
      <c r="M12" s="247">
        <f>K12/K11</f>
        <v>0.96280458283786152</v>
      </c>
      <c r="N12" s="215">
        <f>L12/L11</f>
        <v>0.96376156013653325</v>
      </c>
      <c r="O12" s="206">
        <f t="shared" si="1"/>
        <v>4.607524504494187E-2</v>
      </c>
      <c r="Q12" s="189">
        <f t="shared" si="2"/>
        <v>3.3203662413993817</v>
      </c>
      <c r="R12" s="190">
        <f t="shared" si="2"/>
        <v>3.3631800140830821</v>
      </c>
      <c r="S12" s="182">
        <f t="shared" si="3"/>
        <v>1.2894292247007158E-2</v>
      </c>
    </row>
    <row r="13" spans="1:19" ht="24" customHeight="1" x14ac:dyDescent="0.25">
      <c r="A13" s="8"/>
      <c r="B13" s="3" t="s">
        <v>37</v>
      </c>
      <c r="D13" s="3"/>
      <c r="E13" s="19">
        <v>42610.76999999999</v>
      </c>
      <c r="F13" s="140">
        <v>41215.079999999987</v>
      </c>
      <c r="G13" s="247">
        <f>E13/E11</f>
        <v>6.6602674443725876E-2</v>
      </c>
      <c r="H13" s="215">
        <f>F13/F11</f>
        <v>6.2635752643131593E-2</v>
      </c>
      <c r="I13" s="182">
        <f t="shared" si="0"/>
        <v>-3.2754395191638232E-2</v>
      </c>
      <c r="K13" s="19">
        <v>7233.1259999999993</v>
      </c>
      <c r="L13" s="140">
        <v>7424.197000000001</v>
      </c>
      <c r="M13" s="247">
        <f>K13/K11</f>
        <v>3.5309480496753066E-2</v>
      </c>
      <c r="N13" s="215">
        <f>L13/L11</f>
        <v>3.4680337195669333E-2</v>
      </c>
      <c r="O13" s="182">
        <f t="shared" si="1"/>
        <v>2.6416102802578268E-2</v>
      </c>
      <c r="Q13" s="189">
        <f t="shared" si="2"/>
        <v>1.6974877478158692</v>
      </c>
      <c r="R13" s="190">
        <f t="shared" si="2"/>
        <v>1.8013302412612093</v>
      </c>
      <c r="S13" s="182">
        <f t="shared" si="3"/>
        <v>6.1174222658721772E-2</v>
      </c>
    </row>
    <row r="14" spans="1:19" ht="24" customHeight="1" thickBot="1" x14ac:dyDescent="0.3">
      <c r="A14" s="8"/>
      <c r="B14" t="s">
        <v>36</v>
      </c>
      <c r="E14" s="19">
        <v>3164.32</v>
      </c>
      <c r="F14" s="140">
        <v>3337.7999999999997</v>
      </c>
      <c r="G14" s="247">
        <f>E14/E11</f>
        <v>4.9459837218564871E-3</v>
      </c>
      <c r="H14" s="215">
        <f>F14/F11</f>
        <v>5.0725514829097667E-3</v>
      </c>
      <c r="I14" s="186">
        <f t="shared" si="0"/>
        <v>5.4823785205036009E-2</v>
      </c>
      <c r="K14" s="19">
        <v>386.3330000000002</v>
      </c>
      <c r="L14" s="140">
        <v>333.55099999999999</v>
      </c>
      <c r="M14" s="247">
        <f>K14/K11</f>
        <v>1.8859366653853548E-3</v>
      </c>
      <c r="N14" s="215">
        <f>L14/L11</f>
        <v>1.5581026677972986E-3</v>
      </c>
      <c r="O14" s="209">
        <f t="shared" si="1"/>
        <v>-0.1366230686998009</v>
      </c>
      <c r="Q14" s="189">
        <f t="shared" si="2"/>
        <v>1.2209037012691517</v>
      </c>
      <c r="R14" s="190">
        <f t="shared" si="2"/>
        <v>0.99931391934807368</v>
      </c>
      <c r="S14" s="182">
        <f t="shared" si="3"/>
        <v>-0.18149652727789375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1080562.360000002</v>
      </c>
      <c r="F15" s="145">
        <v>1097968.0700000008</v>
      </c>
      <c r="G15" s="243">
        <f>G7+G11</f>
        <v>1</v>
      </c>
      <c r="H15" s="244">
        <f>H7+H11</f>
        <v>1</v>
      </c>
      <c r="I15" s="164">
        <f t="shared" si="0"/>
        <v>1.6108010647343636E-2</v>
      </c>
      <c r="J15" s="1"/>
      <c r="K15" s="17">
        <v>316423.38199999958</v>
      </c>
      <c r="L15" s="145">
        <v>326526.72599999985</v>
      </c>
      <c r="M15" s="243">
        <f>M7+M11</f>
        <v>1.0000000000000002</v>
      </c>
      <c r="N15" s="244">
        <f>N7+N11</f>
        <v>1.0000000000000002</v>
      </c>
      <c r="O15" s="164">
        <f t="shared" si="1"/>
        <v>3.1929827486643469E-2</v>
      </c>
      <c r="Q15" s="191">
        <f t="shared" si="2"/>
        <v>2.9283213418612783</v>
      </c>
      <c r="R15" s="192">
        <f t="shared" si="2"/>
        <v>2.9739182306093803</v>
      </c>
      <c r="S15" s="57">
        <f t="shared" si="3"/>
        <v>1.5570999021275449E-2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952542.87000000197</v>
      </c>
      <c r="F16" s="181">
        <f t="shared" ref="F16:F17" si="4">F8+F12</f>
        <v>978323.86000000068</v>
      </c>
      <c r="G16" s="245">
        <f>E16/E15</f>
        <v>0.88152512549113804</v>
      </c>
      <c r="H16" s="246">
        <f>F16/F15</f>
        <v>0.89103124829486158</v>
      </c>
      <c r="I16" s="207">
        <f t="shared" si="0"/>
        <v>2.7065438010153452E-2</v>
      </c>
      <c r="J16" s="3"/>
      <c r="K16" s="180">
        <f t="shared" ref="K16:L18" si="5">K8+K12</f>
        <v>294573.50299999962</v>
      </c>
      <c r="L16" s="181">
        <f t="shared" si="5"/>
        <v>305261.12999999989</v>
      </c>
      <c r="M16" s="250">
        <f>K16/K15</f>
        <v>0.93094733119311646</v>
      </c>
      <c r="N16" s="246">
        <f>L16/L15</f>
        <v>0.93487333713688114</v>
      </c>
      <c r="O16" s="207">
        <f t="shared" si="1"/>
        <v>3.6281698425537898E-2</v>
      </c>
      <c r="P16" s="3"/>
      <c r="Q16" s="189">
        <f t="shared" si="2"/>
        <v>3.0924960154286705</v>
      </c>
      <c r="R16" s="190">
        <f t="shared" si="2"/>
        <v>3.1202461933208876</v>
      </c>
      <c r="S16" s="182">
        <f t="shared" si="3"/>
        <v>8.9733916402057173E-3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119909.82999999997</v>
      </c>
      <c r="F17" s="140">
        <f t="shared" si="4"/>
        <v>111462.09999999993</v>
      </c>
      <c r="G17" s="248">
        <f>E17/E15</f>
        <v>0.1109698379647425</v>
      </c>
      <c r="H17" s="215">
        <f>F17/F15</f>
        <v>0.10151670439742373</v>
      </c>
      <c r="I17" s="182">
        <f t="shared" si="0"/>
        <v>-7.0450687821007177E-2</v>
      </c>
      <c r="K17" s="19">
        <f t="shared" si="5"/>
        <v>20350.036000000011</v>
      </c>
      <c r="L17" s="140">
        <f t="shared" si="5"/>
        <v>19783.539999999997</v>
      </c>
      <c r="M17" s="247">
        <f>K17/K15</f>
        <v>6.4312680913068673E-2</v>
      </c>
      <c r="N17" s="215">
        <f>L17/L15</f>
        <v>6.0587812343422101E-2</v>
      </c>
      <c r="O17" s="182">
        <f t="shared" si="1"/>
        <v>-2.7837592031778883E-2</v>
      </c>
      <c r="Q17" s="189">
        <f t="shared" si="2"/>
        <v>1.697111571253167</v>
      </c>
      <c r="R17" s="190">
        <f t="shared" si="2"/>
        <v>1.7749118310170011</v>
      </c>
      <c r="S17" s="182">
        <f t="shared" si="3"/>
        <v>4.5842748986965817E-2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8109.66</v>
      </c>
      <c r="F18" s="142">
        <f>F10+F14</f>
        <v>8182.1099999999988</v>
      </c>
      <c r="G18" s="249">
        <f>E18/E15</f>
        <v>7.5050365441194757E-3</v>
      </c>
      <c r="H18" s="221">
        <f>F18/F15</f>
        <v>7.4520473077145065E-3</v>
      </c>
      <c r="I18" s="208">
        <f t="shared" si="0"/>
        <v>8.9337900725799738E-3</v>
      </c>
      <c r="K18" s="21">
        <f t="shared" si="5"/>
        <v>1499.8430000000003</v>
      </c>
      <c r="L18" s="142">
        <f t="shared" si="5"/>
        <v>1482.0559999999998</v>
      </c>
      <c r="M18" s="249">
        <f>K18/K15</f>
        <v>4.73998789381501E-3</v>
      </c>
      <c r="N18" s="221">
        <f>L18/L15</f>
        <v>4.5388505196968182E-3</v>
      </c>
      <c r="O18" s="208">
        <f t="shared" si="1"/>
        <v>-1.1859241267252962E-2</v>
      </c>
      <c r="Q18" s="193">
        <f t="shared" si="2"/>
        <v>1.8494523814808517</v>
      </c>
      <c r="R18" s="194">
        <f t="shared" si="2"/>
        <v>1.8113371734185926</v>
      </c>
      <c r="S18" s="186">
        <f t="shared" si="3"/>
        <v>-2.0608915614112946E-2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76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122948.97999999985</v>
      </c>
      <c r="C7" s="147">
        <v>138546.81000000003</v>
      </c>
      <c r="D7" s="247">
        <f>B7/$B$33</f>
        <v>0.11378240123041103</v>
      </c>
      <c r="E7" s="246">
        <f>C7/$C$33</f>
        <v>0.12618473504425323</v>
      </c>
      <c r="F7" s="52">
        <f>(C7-B7)/B7</f>
        <v>0.12686424889413639</v>
      </c>
      <c r="H7" s="39">
        <v>39018.753999999986</v>
      </c>
      <c r="I7" s="147">
        <v>45369.213000000011</v>
      </c>
      <c r="J7" s="247">
        <f>H7/$H$33</f>
        <v>0.12331185436858774</v>
      </c>
      <c r="K7" s="246">
        <f>I7/$I$33</f>
        <v>0.13894486848222046</v>
      </c>
      <c r="L7" s="52">
        <f>(I7-H7)/H7</f>
        <v>0.16275401823441177</v>
      </c>
      <c r="N7" s="27">
        <f t="shared" ref="N7:O33" si="0">(H7/B7)*10</f>
        <v>3.1735728104454415</v>
      </c>
      <c r="O7" s="151">
        <f t="shared" si="0"/>
        <v>3.2746486909370196</v>
      </c>
      <c r="P7" s="61">
        <f>(O7-N7)/N7</f>
        <v>3.1849239494017204E-2</v>
      </c>
    </row>
    <row r="8" spans="1:16" ht="20.100000000000001" customHeight="1" x14ac:dyDescent="0.25">
      <c r="A8" s="8" t="s">
        <v>163</v>
      </c>
      <c r="B8" s="19">
        <v>138070.18000000002</v>
      </c>
      <c r="C8" s="140">
        <v>133250.72</v>
      </c>
      <c r="D8" s="247">
        <f t="shared" ref="D8:D32" si="1">B8/$B$33</f>
        <v>0.12777622570528924</v>
      </c>
      <c r="E8" s="215">
        <f t="shared" ref="E8:E32" si="2">C8/$C$33</f>
        <v>0.12136119768947384</v>
      </c>
      <c r="F8" s="52">
        <f t="shared" ref="F8:F33" si="3">(C8-B8)/B8</f>
        <v>-3.4905871782017088E-2</v>
      </c>
      <c r="H8" s="19">
        <v>42498.684999999983</v>
      </c>
      <c r="I8" s="140">
        <v>41994.341999999997</v>
      </c>
      <c r="J8" s="247">
        <f t="shared" ref="J8:J32" si="4">H8/$H$33</f>
        <v>0.13430955933591535</v>
      </c>
      <c r="K8" s="215">
        <f t="shared" ref="K8:K32" si="5">I8/$I$33</f>
        <v>0.12860920303350609</v>
      </c>
      <c r="L8" s="52">
        <f t="shared" ref="L8:L33" si="6">(I8-H8)/H8</f>
        <v>-1.1867261304672989E-2</v>
      </c>
      <c r="N8" s="27">
        <f t="shared" si="0"/>
        <v>3.0780495107632926</v>
      </c>
      <c r="O8" s="152">
        <f t="shared" si="0"/>
        <v>3.1515283369575786</v>
      </c>
      <c r="P8" s="52">
        <f t="shared" ref="P8:P71" si="7">(O8-N8)/N8</f>
        <v>2.3871879233048725E-2</v>
      </c>
    </row>
    <row r="9" spans="1:16" ht="20.100000000000001" customHeight="1" x14ac:dyDescent="0.25">
      <c r="A9" s="8" t="s">
        <v>165</v>
      </c>
      <c r="B9" s="19">
        <v>95783.93</v>
      </c>
      <c r="C9" s="140">
        <v>95413.169999999984</v>
      </c>
      <c r="D9" s="247">
        <f t="shared" si="1"/>
        <v>8.8642667508796055E-2</v>
      </c>
      <c r="E9" s="215">
        <f t="shared" si="2"/>
        <v>8.6899767495060232E-2</v>
      </c>
      <c r="F9" s="52">
        <f t="shared" si="3"/>
        <v>-3.8707954455409099E-3</v>
      </c>
      <c r="H9" s="19">
        <v>27434.844000000001</v>
      </c>
      <c r="I9" s="140">
        <v>28332.138999999988</v>
      </c>
      <c r="J9" s="247">
        <f t="shared" si="4"/>
        <v>8.6702960529004197E-2</v>
      </c>
      <c r="K9" s="215">
        <f t="shared" si="5"/>
        <v>8.6768208370177943E-2</v>
      </c>
      <c r="L9" s="52">
        <f t="shared" si="6"/>
        <v>3.2706400663331178E-2</v>
      </c>
      <c r="N9" s="27">
        <f t="shared" si="0"/>
        <v>2.864242885001691</v>
      </c>
      <c r="O9" s="152">
        <f t="shared" si="0"/>
        <v>2.9694159621779672</v>
      </c>
      <c r="P9" s="52">
        <f t="shared" si="7"/>
        <v>3.6719329120796305E-2</v>
      </c>
    </row>
    <row r="10" spans="1:16" ht="20.100000000000001" customHeight="1" x14ac:dyDescent="0.25">
      <c r="A10" s="8" t="s">
        <v>167</v>
      </c>
      <c r="B10" s="19">
        <v>80643.260000000024</v>
      </c>
      <c r="C10" s="140">
        <v>71168.539999999994</v>
      </c>
      <c r="D10" s="247">
        <f t="shared" si="1"/>
        <v>7.4630824638385537E-2</v>
      </c>
      <c r="E10" s="215">
        <f t="shared" si="2"/>
        <v>6.4818405875864876E-2</v>
      </c>
      <c r="F10" s="52">
        <f t="shared" si="3"/>
        <v>-0.11748929792768828</v>
      </c>
      <c r="H10" s="19">
        <v>29893.820000000007</v>
      </c>
      <c r="I10" s="140">
        <v>26340.598999999991</v>
      </c>
      <c r="J10" s="247">
        <f t="shared" si="4"/>
        <v>9.4474118224297424E-2</v>
      </c>
      <c r="K10" s="215">
        <f t="shared" si="5"/>
        <v>8.0669044530217116E-2</v>
      </c>
      <c r="L10" s="52">
        <f t="shared" si="6"/>
        <v>-0.11886139007995683</v>
      </c>
      <c r="N10" s="27">
        <f t="shared" si="0"/>
        <v>3.7069210743712495</v>
      </c>
      <c r="O10" s="152">
        <f t="shared" si="0"/>
        <v>3.701157702546658</v>
      </c>
      <c r="P10" s="52">
        <f t="shared" si="7"/>
        <v>-1.5547597882345199E-3</v>
      </c>
    </row>
    <row r="11" spans="1:16" ht="20.100000000000001" customHeight="1" x14ac:dyDescent="0.25">
      <c r="A11" s="8" t="s">
        <v>172</v>
      </c>
      <c r="B11" s="19">
        <v>76190.270000000019</v>
      </c>
      <c r="C11" s="140">
        <v>87485.15</v>
      </c>
      <c r="D11" s="247">
        <f t="shared" si="1"/>
        <v>7.0509831565852443E-2</v>
      </c>
      <c r="E11" s="215">
        <f t="shared" si="2"/>
        <v>7.9679138574585348E-2</v>
      </c>
      <c r="F11" s="52">
        <f t="shared" si="3"/>
        <v>0.1482457011899285</v>
      </c>
      <c r="H11" s="19">
        <v>18255.221999999994</v>
      </c>
      <c r="I11" s="140">
        <v>21007.480000000003</v>
      </c>
      <c r="J11" s="247">
        <f t="shared" si="4"/>
        <v>5.7692392656368247E-2</v>
      </c>
      <c r="K11" s="215">
        <f t="shared" si="5"/>
        <v>6.4336173205007466E-2</v>
      </c>
      <c r="L11" s="52">
        <f t="shared" si="6"/>
        <v>0.15076551794330464</v>
      </c>
      <c r="N11" s="27">
        <f t="shared" si="0"/>
        <v>2.3960043716868293</v>
      </c>
      <c r="O11" s="152">
        <f t="shared" si="0"/>
        <v>2.401262385673455</v>
      </c>
      <c r="P11" s="52">
        <f t="shared" si="7"/>
        <v>2.1944926514987475E-3</v>
      </c>
    </row>
    <row r="12" spans="1:16" ht="20.100000000000001" customHeight="1" x14ac:dyDescent="0.25">
      <c r="A12" s="8" t="s">
        <v>168</v>
      </c>
      <c r="B12" s="19">
        <v>78130.61000000003</v>
      </c>
      <c r="C12" s="140">
        <v>73889.679999999993</v>
      </c>
      <c r="D12" s="247">
        <f t="shared" si="1"/>
        <v>7.2305507661769769E-2</v>
      </c>
      <c r="E12" s="215">
        <f t="shared" si="2"/>
        <v>6.729674752745772E-2</v>
      </c>
      <c r="F12" s="52">
        <f t="shared" si="3"/>
        <v>-5.428000626131084E-2</v>
      </c>
      <c r="H12" s="19">
        <v>19966.267</v>
      </c>
      <c r="I12" s="140">
        <v>18976.251000000004</v>
      </c>
      <c r="J12" s="247">
        <f t="shared" si="4"/>
        <v>6.3099847027107539E-2</v>
      </c>
      <c r="K12" s="215">
        <f t="shared" si="5"/>
        <v>5.8115460355915895E-2</v>
      </c>
      <c r="L12" s="52">
        <f t="shared" si="6"/>
        <v>-4.9584431581526783E-2</v>
      </c>
      <c r="N12" s="27">
        <f t="shared" si="0"/>
        <v>2.55549867075145</v>
      </c>
      <c r="O12" s="152">
        <f t="shared" si="0"/>
        <v>2.5681869240738364</v>
      </c>
      <c r="P12" s="52">
        <f t="shared" si="7"/>
        <v>4.9650792104131381E-3</v>
      </c>
    </row>
    <row r="13" spans="1:16" ht="20.100000000000001" customHeight="1" x14ac:dyDescent="0.25">
      <c r="A13" s="8" t="s">
        <v>173</v>
      </c>
      <c r="B13" s="19">
        <v>38797.869999999988</v>
      </c>
      <c r="C13" s="140">
        <v>37360.119999999981</v>
      </c>
      <c r="D13" s="247">
        <f t="shared" si="1"/>
        <v>3.5905257703035286E-2</v>
      </c>
      <c r="E13" s="215">
        <f t="shared" si="2"/>
        <v>3.4026599698841878E-2</v>
      </c>
      <c r="F13" s="52">
        <f t="shared" si="3"/>
        <v>-3.7057446710347955E-2</v>
      </c>
      <c r="H13" s="19">
        <v>15229.305999999997</v>
      </c>
      <c r="I13" s="140">
        <v>15767.362000000003</v>
      </c>
      <c r="J13" s="247">
        <f t="shared" si="4"/>
        <v>4.8129521604064029E-2</v>
      </c>
      <c r="K13" s="215">
        <f t="shared" si="5"/>
        <v>4.8288120832106131E-2</v>
      </c>
      <c r="L13" s="52">
        <f t="shared" si="6"/>
        <v>3.5330303298128363E-2</v>
      </c>
      <c r="N13" s="27">
        <f t="shared" si="0"/>
        <v>3.9252943524992485</v>
      </c>
      <c r="O13" s="152">
        <f t="shared" si="0"/>
        <v>4.2203724185040121</v>
      </c>
      <c r="P13" s="52">
        <f t="shared" si="7"/>
        <v>7.5173487516136561E-2</v>
      </c>
    </row>
    <row r="14" spans="1:16" ht="20.100000000000001" customHeight="1" x14ac:dyDescent="0.25">
      <c r="A14" s="8" t="s">
        <v>174</v>
      </c>
      <c r="B14" s="19">
        <v>59295.630000000012</v>
      </c>
      <c r="C14" s="140">
        <v>55207.76</v>
      </c>
      <c r="D14" s="247">
        <f t="shared" si="1"/>
        <v>5.4874787605964738E-2</v>
      </c>
      <c r="E14" s="215">
        <f t="shared" si="2"/>
        <v>5.0281753639702859E-2</v>
      </c>
      <c r="F14" s="52">
        <f t="shared" si="3"/>
        <v>-6.8940493591180485E-2</v>
      </c>
      <c r="H14" s="19">
        <v>14690.765999999998</v>
      </c>
      <c r="I14" s="140">
        <v>14009.588000000007</v>
      </c>
      <c r="J14" s="247">
        <f t="shared" si="4"/>
        <v>4.6427561412007178E-2</v>
      </c>
      <c r="K14" s="215">
        <f t="shared" si="5"/>
        <v>4.2904873887719727E-2</v>
      </c>
      <c r="L14" s="52">
        <f t="shared" si="6"/>
        <v>-4.6367765983066564E-2</v>
      </c>
      <c r="N14" s="27">
        <f t="shared" si="0"/>
        <v>2.4775461530638925</v>
      </c>
      <c r="O14" s="152">
        <f t="shared" si="0"/>
        <v>2.537612103805698</v>
      </c>
      <c r="P14" s="52">
        <f t="shared" si="7"/>
        <v>2.4244129889376281E-2</v>
      </c>
    </row>
    <row r="15" spans="1:16" ht="20.100000000000001" customHeight="1" x14ac:dyDescent="0.25">
      <c r="A15" s="8" t="s">
        <v>164</v>
      </c>
      <c r="B15" s="19">
        <v>65378.679999999993</v>
      </c>
      <c r="C15" s="140">
        <v>52531.97</v>
      </c>
      <c r="D15" s="247">
        <f t="shared" si="1"/>
        <v>6.0504309996509582E-2</v>
      </c>
      <c r="E15" s="215">
        <f t="shared" si="2"/>
        <v>4.7844715557165539E-2</v>
      </c>
      <c r="F15" s="52">
        <f t="shared" si="3"/>
        <v>-0.19649693141556226</v>
      </c>
      <c r="H15" s="19">
        <v>13489.191999999994</v>
      </c>
      <c r="I15" s="140">
        <v>11927.279000000004</v>
      </c>
      <c r="J15" s="247">
        <f t="shared" si="4"/>
        <v>4.2630199812477836E-2</v>
      </c>
      <c r="K15" s="215">
        <f t="shared" si="5"/>
        <v>3.6527726676805039E-2</v>
      </c>
      <c r="L15" s="52">
        <f t="shared" si="6"/>
        <v>-0.11578995984340576</v>
      </c>
      <c r="N15" s="27">
        <f t="shared" si="0"/>
        <v>2.0632401877798685</v>
      </c>
      <c r="O15" s="152">
        <f t="shared" si="0"/>
        <v>2.2704800524328337</v>
      </c>
      <c r="P15" s="52">
        <f t="shared" si="7"/>
        <v>0.10044388718308353</v>
      </c>
    </row>
    <row r="16" spans="1:16" ht="20.100000000000001" customHeight="1" x14ac:dyDescent="0.25">
      <c r="A16" s="8" t="s">
        <v>169</v>
      </c>
      <c r="B16" s="19">
        <v>23122.950000000004</v>
      </c>
      <c r="C16" s="140">
        <v>35130.669999999984</v>
      </c>
      <c r="D16" s="247">
        <f t="shared" si="1"/>
        <v>2.1398996352232743E-2</v>
      </c>
      <c r="E16" s="215">
        <f t="shared" si="2"/>
        <v>3.1996076170047454E-2</v>
      </c>
      <c r="F16" s="52">
        <f t="shared" si="3"/>
        <v>0.51929879189290196</v>
      </c>
      <c r="H16" s="19">
        <v>6347.7400000000016</v>
      </c>
      <c r="I16" s="140">
        <v>9299.7300000000032</v>
      </c>
      <c r="J16" s="247">
        <f t="shared" si="4"/>
        <v>2.0060906876976637E-2</v>
      </c>
      <c r="K16" s="215">
        <f t="shared" si="5"/>
        <v>2.8480762092350162E-2</v>
      </c>
      <c r="L16" s="52">
        <f t="shared" si="6"/>
        <v>0.46504582733382288</v>
      </c>
      <c r="N16" s="27">
        <f t="shared" si="0"/>
        <v>2.7452120079834108</v>
      </c>
      <c r="O16" s="152">
        <f t="shared" si="0"/>
        <v>2.6471826469577744</v>
      </c>
      <c r="P16" s="52">
        <f t="shared" si="7"/>
        <v>-3.5709213255863334E-2</v>
      </c>
    </row>
    <row r="17" spans="1:16" ht="20.100000000000001" customHeight="1" x14ac:dyDescent="0.25">
      <c r="A17" s="8" t="s">
        <v>179</v>
      </c>
      <c r="B17" s="19">
        <v>19139.110000000004</v>
      </c>
      <c r="C17" s="140">
        <v>39311.659999999989</v>
      </c>
      <c r="D17" s="247">
        <f t="shared" si="1"/>
        <v>1.7712175352841277E-2</v>
      </c>
      <c r="E17" s="215">
        <f t="shared" si="2"/>
        <v>3.5804010220442932E-2</v>
      </c>
      <c r="F17" s="52">
        <f t="shared" si="3"/>
        <v>1.0539962412045274</v>
      </c>
      <c r="H17" s="19">
        <v>4157.223</v>
      </c>
      <c r="I17" s="140">
        <v>7848.762999999999</v>
      </c>
      <c r="J17" s="247">
        <f t="shared" si="4"/>
        <v>1.3138166255994326E-2</v>
      </c>
      <c r="K17" s="215">
        <f t="shared" si="5"/>
        <v>2.4037122768321276E-2</v>
      </c>
      <c r="L17" s="52">
        <f t="shared" si="6"/>
        <v>0.8879821938827912</v>
      </c>
      <c r="N17" s="27">
        <f t="shared" si="0"/>
        <v>2.1721088389167518</v>
      </c>
      <c r="O17" s="152">
        <f t="shared" si="0"/>
        <v>1.9965483523209149</v>
      </c>
      <c r="P17" s="52">
        <f t="shared" si="7"/>
        <v>-8.0824903177223073E-2</v>
      </c>
    </row>
    <row r="18" spans="1:16" ht="20.100000000000001" customHeight="1" x14ac:dyDescent="0.25">
      <c r="A18" s="8" t="s">
        <v>180</v>
      </c>
      <c r="B18" s="19">
        <v>28785.370000000006</v>
      </c>
      <c r="C18" s="140">
        <v>33071.910000000003</v>
      </c>
      <c r="D18" s="247">
        <f t="shared" si="1"/>
        <v>2.6639249214640424E-2</v>
      </c>
      <c r="E18" s="215">
        <f t="shared" si="2"/>
        <v>3.0121012535455623E-2</v>
      </c>
      <c r="F18" s="52">
        <f t="shared" si="3"/>
        <v>0.14891384060722501</v>
      </c>
      <c r="H18" s="19">
        <v>6508.6440000000011</v>
      </c>
      <c r="I18" s="140">
        <v>7379.1520000000028</v>
      </c>
      <c r="J18" s="247">
        <f t="shared" si="4"/>
        <v>2.056941544225074E-2</v>
      </c>
      <c r="K18" s="215">
        <f t="shared" si="5"/>
        <v>2.2598921963894639E-2</v>
      </c>
      <c r="L18" s="52">
        <f t="shared" si="6"/>
        <v>0.13374644549617423</v>
      </c>
      <c r="N18" s="27">
        <f t="shared" si="0"/>
        <v>2.261094437903699</v>
      </c>
      <c r="O18" s="152">
        <f t="shared" si="0"/>
        <v>2.2312445818823292</v>
      </c>
      <c r="P18" s="52">
        <f t="shared" si="7"/>
        <v>-1.3201507872021541E-2</v>
      </c>
    </row>
    <row r="19" spans="1:16" ht="20.100000000000001" customHeight="1" x14ac:dyDescent="0.25">
      <c r="A19" s="8" t="s">
        <v>170</v>
      </c>
      <c r="B19" s="19">
        <v>22041.69</v>
      </c>
      <c r="C19" s="140">
        <v>20150.449999999997</v>
      </c>
      <c r="D19" s="247">
        <f t="shared" si="1"/>
        <v>2.0398350725450029E-2</v>
      </c>
      <c r="E19" s="215">
        <f t="shared" si="2"/>
        <v>1.8352491798782459E-2</v>
      </c>
      <c r="F19" s="52">
        <f t="shared" si="3"/>
        <v>-8.5802858129299595E-2</v>
      </c>
      <c r="H19" s="19">
        <v>7743.2530000000006</v>
      </c>
      <c r="I19" s="140">
        <v>7230.8660000000018</v>
      </c>
      <c r="J19" s="247">
        <f t="shared" si="4"/>
        <v>2.4471178302493478E-2</v>
      </c>
      <c r="K19" s="215">
        <f t="shared" si="5"/>
        <v>2.2144790683994438E-2</v>
      </c>
      <c r="L19" s="52">
        <f t="shared" si="6"/>
        <v>-6.6172059727352156E-2</v>
      </c>
      <c r="N19" s="27">
        <f t="shared" si="0"/>
        <v>3.5130033132668141</v>
      </c>
      <c r="O19" s="152">
        <f t="shared" si="0"/>
        <v>3.5884389678642425</v>
      </c>
      <c r="P19" s="52">
        <f t="shared" si="7"/>
        <v>2.1473265997941582E-2</v>
      </c>
    </row>
    <row r="20" spans="1:16" ht="20.100000000000001" customHeight="1" x14ac:dyDescent="0.25">
      <c r="A20" s="8" t="s">
        <v>177</v>
      </c>
      <c r="B20" s="19">
        <v>23879.07</v>
      </c>
      <c r="C20" s="140">
        <v>24281.779999999992</v>
      </c>
      <c r="D20" s="247">
        <f t="shared" si="1"/>
        <v>2.2098743102619268E-2</v>
      </c>
      <c r="E20" s="215">
        <f t="shared" si="2"/>
        <v>2.2115196847208862E-2</v>
      </c>
      <c r="F20" s="52">
        <f t="shared" si="3"/>
        <v>1.6864559633184704E-2</v>
      </c>
      <c r="H20" s="19">
        <v>6448.7509999999984</v>
      </c>
      <c r="I20" s="140">
        <v>6890.4679999999998</v>
      </c>
      <c r="J20" s="247">
        <f t="shared" si="4"/>
        <v>2.0380134234201448E-2</v>
      </c>
      <c r="K20" s="215">
        <f t="shared" si="5"/>
        <v>2.1102309401773142E-2</v>
      </c>
      <c r="L20" s="52">
        <f t="shared" si="6"/>
        <v>6.8496519713662621E-2</v>
      </c>
      <c r="N20" s="27">
        <f t="shared" si="0"/>
        <v>2.7005871669206543</v>
      </c>
      <c r="O20" s="152">
        <f t="shared" si="0"/>
        <v>2.8377112386324237</v>
      </c>
      <c r="P20" s="52">
        <f t="shared" si="7"/>
        <v>5.0775651084843602E-2</v>
      </c>
    </row>
    <row r="21" spans="1:16" ht="20.100000000000001" customHeight="1" x14ac:dyDescent="0.25">
      <c r="A21" s="8" t="s">
        <v>175</v>
      </c>
      <c r="B21" s="19">
        <v>21183.79</v>
      </c>
      <c r="C21" s="140">
        <v>26007.989999999998</v>
      </c>
      <c r="D21" s="247">
        <f t="shared" si="1"/>
        <v>1.960441228028709E-2</v>
      </c>
      <c r="E21" s="215">
        <f t="shared" si="2"/>
        <v>2.368738282161521E-2</v>
      </c>
      <c r="F21" s="52">
        <f t="shared" si="3"/>
        <v>0.22773073184732273</v>
      </c>
      <c r="H21" s="19">
        <v>6417.5070000000005</v>
      </c>
      <c r="I21" s="140">
        <v>6630.4840000000022</v>
      </c>
      <c r="J21" s="247">
        <f t="shared" si="4"/>
        <v>2.0281393111461037E-2</v>
      </c>
      <c r="K21" s="215">
        <f t="shared" si="5"/>
        <v>2.0306098925574643E-2</v>
      </c>
      <c r="L21" s="52">
        <f t="shared" si="6"/>
        <v>3.3186874591644648E-2</v>
      </c>
      <c r="N21" s="27">
        <f t="shared" si="0"/>
        <v>3.0294423235879888</v>
      </c>
      <c r="O21" s="152">
        <f t="shared" si="0"/>
        <v>2.5494027027847994</v>
      </c>
      <c r="P21" s="52">
        <f t="shared" si="7"/>
        <v>-0.15845808222374194</v>
      </c>
    </row>
    <row r="22" spans="1:16" ht="20.100000000000001" customHeight="1" x14ac:dyDescent="0.25">
      <c r="A22" s="8" t="s">
        <v>171</v>
      </c>
      <c r="B22" s="19">
        <v>27784.13</v>
      </c>
      <c r="C22" s="140">
        <v>16650.32</v>
      </c>
      <c r="D22" s="247">
        <f t="shared" si="1"/>
        <v>2.5712657620241369E-2</v>
      </c>
      <c r="E22" s="215">
        <f t="shared" si="2"/>
        <v>1.5164666855931435E-2</v>
      </c>
      <c r="F22" s="52">
        <f t="shared" si="3"/>
        <v>-0.40072552208760903</v>
      </c>
      <c r="H22" s="19">
        <v>8515.3060000000023</v>
      </c>
      <c r="I22" s="140">
        <v>5306.445999999999</v>
      </c>
      <c r="J22" s="247">
        <f t="shared" si="4"/>
        <v>2.6911114931449685E-2</v>
      </c>
      <c r="K22" s="215">
        <f t="shared" si="5"/>
        <v>1.6251184290501236E-2</v>
      </c>
      <c r="L22" s="52">
        <f t="shared" si="6"/>
        <v>-0.37683437330378994</v>
      </c>
      <c r="N22" s="27">
        <f t="shared" si="0"/>
        <v>3.0648092994094118</v>
      </c>
      <c r="O22" s="152">
        <f t="shared" si="0"/>
        <v>3.1869934031297893</v>
      </c>
      <c r="P22" s="52">
        <f t="shared" si="7"/>
        <v>3.9866788365567257E-2</v>
      </c>
    </row>
    <row r="23" spans="1:16" ht="20.100000000000001" customHeight="1" x14ac:dyDescent="0.25">
      <c r="A23" s="8" t="s">
        <v>181</v>
      </c>
      <c r="B23" s="19">
        <v>14187.209999999997</v>
      </c>
      <c r="C23" s="140">
        <v>11885.210000000005</v>
      </c>
      <c r="D23" s="247">
        <f t="shared" si="1"/>
        <v>1.3129468992423534E-2</v>
      </c>
      <c r="E23" s="215">
        <f t="shared" si="2"/>
        <v>1.0824731906821306E-2</v>
      </c>
      <c r="F23" s="52">
        <f t="shared" si="3"/>
        <v>-0.16225882326405214</v>
      </c>
      <c r="H23" s="19">
        <v>4798.1680000000006</v>
      </c>
      <c r="I23" s="140">
        <v>4316.6850000000004</v>
      </c>
      <c r="J23" s="247">
        <f t="shared" si="4"/>
        <v>1.5163759295133264E-2</v>
      </c>
      <c r="K23" s="215">
        <f t="shared" si="5"/>
        <v>1.3220005152043825E-2</v>
      </c>
      <c r="L23" s="52">
        <f t="shared" si="6"/>
        <v>-0.1003472575366265</v>
      </c>
      <c r="N23" s="27">
        <f t="shared" si="0"/>
        <v>3.3820377650010123</v>
      </c>
      <c r="O23" s="152">
        <f t="shared" si="0"/>
        <v>3.6319804193615419</v>
      </c>
      <c r="P23" s="52">
        <f t="shared" si="7"/>
        <v>7.3902975580893565E-2</v>
      </c>
    </row>
    <row r="24" spans="1:16" ht="20.100000000000001" customHeight="1" x14ac:dyDescent="0.25">
      <c r="A24" s="8" t="s">
        <v>183</v>
      </c>
      <c r="B24" s="19">
        <v>10194.490000000002</v>
      </c>
      <c r="C24" s="140">
        <v>9540.869999999999</v>
      </c>
      <c r="D24" s="247">
        <f t="shared" si="1"/>
        <v>9.434430049923264E-3</v>
      </c>
      <c r="E24" s="215">
        <f t="shared" si="2"/>
        <v>8.6895696338419037E-3</v>
      </c>
      <c r="F24" s="52">
        <f t="shared" si="3"/>
        <v>-6.4115026842932063E-2</v>
      </c>
      <c r="H24" s="19">
        <v>3577.3080000000004</v>
      </c>
      <c r="I24" s="140">
        <v>4090.3059999999987</v>
      </c>
      <c r="J24" s="247">
        <f t="shared" si="4"/>
        <v>1.1305447711825551E-2</v>
      </c>
      <c r="K24" s="215">
        <f t="shared" si="5"/>
        <v>1.2526711213219344E-2</v>
      </c>
      <c r="L24" s="52">
        <f t="shared" si="6"/>
        <v>0.14340336364662987</v>
      </c>
      <c r="N24" s="27">
        <f t="shared" si="0"/>
        <v>3.5090602864880931</v>
      </c>
      <c r="O24" s="152">
        <f t="shared" si="0"/>
        <v>4.2871415290219854</v>
      </c>
      <c r="P24" s="52">
        <f t="shared" si="7"/>
        <v>0.22173493157981755</v>
      </c>
    </row>
    <row r="25" spans="1:16" ht="20.100000000000001" customHeight="1" x14ac:dyDescent="0.25">
      <c r="A25" s="8" t="s">
        <v>182</v>
      </c>
      <c r="B25" s="19">
        <v>9495.760000000002</v>
      </c>
      <c r="C25" s="140">
        <v>9793.4799999999977</v>
      </c>
      <c r="D25" s="247">
        <f t="shared" si="1"/>
        <v>8.7877945332095423E-3</v>
      </c>
      <c r="E25" s="215">
        <f t="shared" si="2"/>
        <v>8.9196400766007721E-3</v>
      </c>
      <c r="F25" s="52">
        <f t="shared" si="3"/>
        <v>3.1352940680892907E-2</v>
      </c>
      <c r="H25" s="19">
        <v>3175.6030000000014</v>
      </c>
      <c r="I25" s="140">
        <v>3667.474999999999</v>
      </c>
      <c r="J25" s="247">
        <f t="shared" si="4"/>
        <v>1.0035930277744151E-2</v>
      </c>
      <c r="K25" s="215">
        <f t="shared" si="5"/>
        <v>1.1231775863884418E-2</v>
      </c>
      <c r="L25" s="52">
        <f t="shared" si="6"/>
        <v>0.15489089788616442</v>
      </c>
      <c r="N25" s="27">
        <f t="shared" si="0"/>
        <v>3.3442325838058258</v>
      </c>
      <c r="O25" s="152">
        <f t="shared" si="0"/>
        <v>3.7448128755049277</v>
      </c>
      <c r="P25" s="52">
        <f t="shared" si="7"/>
        <v>0.11978242591106833</v>
      </c>
    </row>
    <row r="26" spans="1:16" ht="20.100000000000001" customHeight="1" x14ac:dyDescent="0.25">
      <c r="A26" s="8" t="s">
        <v>176</v>
      </c>
      <c r="B26" s="19">
        <v>8874.0399999999972</v>
      </c>
      <c r="C26" s="140">
        <v>11055.029999999997</v>
      </c>
      <c r="D26" s="247">
        <f t="shared" si="1"/>
        <v>8.2124274623076796E-3</v>
      </c>
      <c r="E26" s="215">
        <f t="shared" si="2"/>
        <v>1.0068626130448403E-2</v>
      </c>
      <c r="F26" s="52">
        <f t="shared" si="3"/>
        <v>0.24577193702079328</v>
      </c>
      <c r="H26" s="19">
        <v>2799.485999999999</v>
      </c>
      <c r="I26" s="140">
        <v>3503.34</v>
      </c>
      <c r="J26" s="247">
        <f t="shared" si="4"/>
        <v>8.8472791811573543E-3</v>
      </c>
      <c r="K26" s="215">
        <f t="shared" si="5"/>
        <v>1.0729106443801484E-2</v>
      </c>
      <c r="L26" s="52">
        <f t="shared" si="6"/>
        <v>0.25142258257408734</v>
      </c>
      <c r="N26" s="27">
        <f t="shared" si="0"/>
        <v>3.154691662422076</v>
      </c>
      <c r="O26" s="152">
        <f t="shared" si="0"/>
        <v>3.1690008982336559</v>
      </c>
      <c r="P26" s="52">
        <f t="shared" si="7"/>
        <v>4.5358587598363738E-3</v>
      </c>
    </row>
    <row r="27" spans="1:16" ht="20.100000000000001" customHeight="1" x14ac:dyDescent="0.25">
      <c r="A27" s="8" t="s">
        <v>178</v>
      </c>
      <c r="B27" s="19">
        <v>1541.5300000000002</v>
      </c>
      <c r="C27" s="140">
        <v>1725.1999999999998</v>
      </c>
      <c r="D27" s="247">
        <f t="shared" si="1"/>
        <v>1.426599756815516E-3</v>
      </c>
      <c r="E27" s="215">
        <f t="shared" si="2"/>
        <v>1.5712660933755573E-3</v>
      </c>
      <c r="F27" s="52">
        <f t="shared" si="3"/>
        <v>0.11914785959403942</v>
      </c>
      <c r="H27" s="19">
        <v>2798.3839999999991</v>
      </c>
      <c r="I27" s="140">
        <v>3379.985999999999</v>
      </c>
      <c r="J27" s="247">
        <f t="shared" si="4"/>
        <v>8.8437965055313157E-3</v>
      </c>
      <c r="K27" s="215">
        <f t="shared" si="5"/>
        <v>1.0351330322651753E-2</v>
      </c>
      <c r="L27" s="52">
        <f t="shared" si="6"/>
        <v>0.20783495045712097</v>
      </c>
      <c r="N27" s="27">
        <f t="shared" si="0"/>
        <v>18.153289264561824</v>
      </c>
      <c r="O27" s="152">
        <f t="shared" si="0"/>
        <v>19.591850220264313</v>
      </c>
      <c r="P27" s="52">
        <f t="shared" si="7"/>
        <v>7.9245195442943436E-2</v>
      </c>
    </row>
    <row r="28" spans="1:16" ht="20.100000000000001" customHeight="1" x14ac:dyDescent="0.25">
      <c r="A28" s="8" t="s">
        <v>186</v>
      </c>
      <c r="B28" s="19">
        <v>8554.5099999999984</v>
      </c>
      <c r="C28" s="140">
        <v>10216.220000000003</v>
      </c>
      <c r="D28" s="247">
        <f t="shared" si="1"/>
        <v>7.9167203269971363E-3</v>
      </c>
      <c r="E28" s="215">
        <f t="shared" si="2"/>
        <v>9.3046603805154431E-3</v>
      </c>
      <c r="F28" s="52">
        <f t="shared" si="3"/>
        <v>0.1942495829685166</v>
      </c>
      <c r="H28" s="19">
        <v>2456.924</v>
      </c>
      <c r="I28" s="140">
        <v>3017.3940000000002</v>
      </c>
      <c r="J28" s="247">
        <f t="shared" si="4"/>
        <v>7.7646727130929964E-3</v>
      </c>
      <c r="K28" s="215">
        <f t="shared" si="5"/>
        <v>9.240879106477801E-3</v>
      </c>
      <c r="L28" s="52">
        <f t="shared" si="6"/>
        <v>0.22811857428231408</v>
      </c>
      <c r="N28" s="27">
        <f t="shared" si="0"/>
        <v>2.8720803412468983</v>
      </c>
      <c r="O28" s="152">
        <f t="shared" si="0"/>
        <v>2.9535327156228028</v>
      </c>
      <c r="P28" s="52">
        <f t="shared" si="7"/>
        <v>2.8360061244158116E-2</v>
      </c>
    </row>
    <row r="29" spans="1:16" ht="20.100000000000001" customHeight="1" x14ac:dyDescent="0.25">
      <c r="A29" s="8" t="s">
        <v>187</v>
      </c>
      <c r="B29" s="19">
        <v>13190.430000000009</v>
      </c>
      <c r="C29" s="140">
        <v>11974.669999999998</v>
      </c>
      <c r="D29" s="247">
        <f t="shared" si="1"/>
        <v>1.2207004878459776E-2</v>
      </c>
      <c r="E29" s="215">
        <f t="shared" si="2"/>
        <v>1.0906209686043057E-2</v>
      </c>
      <c r="F29" s="52">
        <f>(C29-B29)/B29</f>
        <v>-9.2169853446779998E-2</v>
      </c>
      <c r="H29" s="19">
        <v>2994.3919999999998</v>
      </c>
      <c r="I29" s="140">
        <v>2745.8049999999994</v>
      </c>
      <c r="J29" s="247">
        <f t="shared" si="4"/>
        <v>9.4632450392051048E-3</v>
      </c>
      <c r="K29" s="215">
        <f t="shared" si="5"/>
        <v>8.4091278947867835E-3</v>
      </c>
      <c r="L29" s="52">
        <f>(I29-H29)/H29</f>
        <v>-8.3017520752126123E-2</v>
      </c>
      <c r="N29" s="27">
        <f t="shared" si="0"/>
        <v>2.2701246282342562</v>
      </c>
      <c r="O29" s="152">
        <f t="shared" si="0"/>
        <v>2.2930109973803035</v>
      </c>
      <c r="P29" s="52">
        <f>(O29-N29)/N29</f>
        <v>1.008154744519409E-2</v>
      </c>
    </row>
    <row r="30" spans="1:16" ht="20.100000000000001" customHeight="1" x14ac:dyDescent="0.25">
      <c r="A30" s="8" t="s">
        <v>198</v>
      </c>
      <c r="B30" s="19">
        <v>4695.0199999999995</v>
      </c>
      <c r="C30" s="140">
        <v>4496.2899999999991</v>
      </c>
      <c r="D30" s="247">
        <f t="shared" si="1"/>
        <v>4.3449782944503072E-3</v>
      </c>
      <c r="E30" s="215">
        <f t="shared" si="2"/>
        <v>4.0951008711938236E-3</v>
      </c>
      <c r="F30" s="52">
        <f t="shared" si="3"/>
        <v>-4.2327828209464603E-2</v>
      </c>
      <c r="H30" s="19">
        <v>2487.8730000000005</v>
      </c>
      <c r="I30" s="140">
        <v>2432.9930000000004</v>
      </c>
      <c r="J30" s="247">
        <f t="shared" si="4"/>
        <v>7.8624815406340681E-3</v>
      </c>
      <c r="K30" s="215">
        <f t="shared" si="5"/>
        <v>7.451129743052033E-3</v>
      </c>
      <c r="L30" s="52">
        <f t="shared" si="6"/>
        <v>-2.2059003815709282E-2</v>
      </c>
      <c r="N30" s="27">
        <f t="shared" si="0"/>
        <v>5.2989614527733657</v>
      </c>
      <c r="O30" s="152">
        <f t="shared" si="0"/>
        <v>5.4111122725624927</v>
      </c>
      <c r="P30" s="52">
        <f t="shared" si="7"/>
        <v>2.11646793034189E-2</v>
      </c>
    </row>
    <row r="31" spans="1:16" ht="20.100000000000001" customHeight="1" x14ac:dyDescent="0.25">
      <c r="A31" s="8" t="s">
        <v>202</v>
      </c>
      <c r="B31" s="19">
        <v>10390.029999999997</v>
      </c>
      <c r="C31" s="140">
        <v>8808.31</v>
      </c>
      <c r="D31" s="247">
        <f t="shared" si="1"/>
        <v>9.6153913782449311E-3</v>
      </c>
      <c r="E31" s="215">
        <f t="shared" si="2"/>
        <v>8.0223735468008678E-3</v>
      </c>
      <c r="F31" s="52">
        <f t="shared" si="3"/>
        <v>-0.15223440163310384</v>
      </c>
      <c r="H31" s="19">
        <v>2295.5449999999992</v>
      </c>
      <c r="I31" s="140">
        <v>1948.6660000000004</v>
      </c>
      <c r="J31" s="247">
        <f t="shared" si="4"/>
        <v>7.2546629945318027E-3</v>
      </c>
      <c r="K31" s="215">
        <f t="shared" si="5"/>
        <v>5.9678606522395395E-3</v>
      </c>
      <c r="L31" s="52">
        <f t="shared" si="6"/>
        <v>-0.15110964934253038</v>
      </c>
      <c r="N31" s="27">
        <f t="shared" si="0"/>
        <v>2.2093728314547696</v>
      </c>
      <c r="O31" s="152">
        <f t="shared" si="0"/>
        <v>2.212304062867906</v>
      </c>
      <c r="P31" s="52">
        <f t="shared" si="7"/>
        <v>1.3267255627500262E-3</v>
      </c>
    </row>
    <row r="32" spans="1:16" ht="20.100000000000001" customHeight="1" thickBot="1" x14ac:dyDescent="0.3">
      <c r="A32" s="8" t="s">
        <v>17</v>
      </c>
      <c r="B32" s="19">
        <f>B33-SUM(B7:B31)</f>
        <v>78263.820000000182</v>
      </c>
      <c r="C32" s="140">
        <f>C33-SUM(C7:C31)</f>
        <v>79014.089999999502</v>
      </c>
      <c r="D32" s="247">
        <f t="shared" si="1"/>
        <v>7.2428786062842476E-2</v>
      </c>
      <c r="E32" s="215">
        <f t="shared" si="2"/>
        <v>7.1963923322469231E-2</v>
      </c>
      <c r="F32" s="52">
        <f t="shared" si="3"/>
        <v>9.586421925218044E-3</v>
      </c>
      <c r="H32" s="19">
        <f>H33-SUM(H7:H31)</f>
        <v>22424.418999999878</v>
      </c>
      <c r="I32" s="140">
        <f>I33-SUM(I7:I31)</f>
        <v>23113.913999999815</v>
      </c>
      <c r="J32" s="247">
        <f t="shared" si="4"/>
        <v>7.0868400616487595E-2</v>
      </c>
      <c r="K32" s="215">
        <f t="shared" si="5"/>
        <v>7.0787204107757559E-2</v>
      </c>
      <c r="L32" s="52">
        <f t="shared" si="6"/>
        <v>3.074750788414812E-2</v>
      </c>
      <c r="N32" s="27">
        <f t="shared" si="0"/>
        <v>2.8652344084405574</v>
      </c>
      <c r="O32" s="152">
        <f t="shared" si="0"/>
        <v>2.9252901602739412</v>
      </c>
      <c r="P32" s="52">
        <f t="shared" si="7"/>
        <v>2.0960153087813117E-2</v>
      </c>
    </row>
    <row r="33" spans="1:16" ht="26.25" customHeight="1" thickBot="1" x14ac:dyDescent="0.3">
      <c r="A33" s="12" t="s">
        <v>18</v>
      </c>
      <c r="B33" s="17">
        <v>1080562.3600000001</v>
      </c>
      <c r="C33" s="145">
        <v>1097968.0699999996</v>
      </c>
      <c r="D33" s="243">
        <f>SUM(D7:D32)</f>
        <v>1.0000000000000002</v>
      </c>
      <c r="E33" s="244">
        <f>SUM(E7:E32)</f>
        <v>0.99999999999999989</v>
      </c>
      <c r="F33" s="57">
        <f t="shared" si="3"/>
        <v>1.6108010647344309E-2</v>
      </c>
      <c r="G33" s="1"/>
      <c r="H33" s="17">
        <v>316423.38199999981</v>
      </c>
      <c r="I33" s="145">
        <v>326526.72599999985</v>
      </c>
      <c r="J33" s="243">
        <f>SUM(J7:J32)</f>
        <v>1.0000000000000002</v>
      </c>
      <c r="K33" s="244">
        <f>SUM(K7:K32)</f>
        <v>0.99999999999999989</v>
      </c>
      <c r="L33" s="57">
        <f t="shared" si="6"/>
        <v>3.1929827486642713E-2</v>
      </c>
      <c r="N33" s="29">
        <f t="shared" si="0"/>
        <v>2.9283213418612859</v>
      </c>
      <c r="O33" s="146">
        <f t="shared" si="0"/>
        <v>2.9739182306093834</v>
      </c>
      <c r="P33" s="57">
        <f t="shared" si="7"/>
        <v>1.5570999021273891E-2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F37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76190.270000000019</v>
      </c>
      <c r="C39" s="147">
        <v>87485.15</v>
      </c>
      <c r="D39" s="247">
        <f t="shared" ref="D39:D61" si="8">B39/$B$62</f>
        <v>0.17285065543039296</v>
      </c>
      <c r="E39" s="246">
        <f t="shared" ref="E39:E61" si="9">C39/$C$62</f>
        <v>0.19884976230124093</v>
      </c>
      <c r="F39" s="52">
        <f>(C39-B39)/B39</f>
        <v>0.1482457011899285</v>
      </c>
      <c r="H39" s="39">
        <v>18255.221999999994</v>
      </c>
      <c r="I39" s="147">
        <v>21007.480000000003</v>
      </c>
      <c r="J39" s="247">
        <f t="shared" ref="J39:J61" si="10">H39/$H$62</f>
        <v>0.16361540713717843</v>
      </c>
      <c r="K39" s="246">
        <f t="shared" ref="K39:K61" si="11">I39/$I$62</f>
        <v>0.18681350030576704</v>
      </c>
      <c r="L39" s="52">
        <f>(I39-H39)/H39</f>
        <v>0.15076551794330464</v>
      </c>
      <c r="N39" s="27">
        <f t="shared" ref="N39:O62" si="12">(H39/B39)*10</f>
        <v>2.3960043716868293</v>
      </c>
      <c r="O39" s="151">
        <f t="shared" si="12"/>
        <v>2.401262385673455</v>
      </c>
      <c r="P39" s="61">
        <f t="shared" si="7"/>
        <v>2.1944926514987475E-3</v>
      </c>
    </row>
    <row r="40" spans="1:16" ht="20.100000000000001" customHeight="1" x14ac:dyDescent="0.25">
      <c r="A40" s="38" t="s">
        <v>168</v>
      </c>
      <c r="B40" s="19">
        <v>78130.61000000003</v>
      </c>
      <c r="C40" s="140">
        <v>73889.679999999993</v>
      </c>
      <c r="D40" s="247">
        <f t="shared" si="8"/>
        <v>0.177252648503233</v>
      </c>
      <c r="E40" s="215">
        <f t="shared" si="9"/>
        <v>0.16794787806290273</v>
      </c>
      <c r="F40" s="52">
        <f t="shared" ref="F40:F62" si="13">(C40-B40)/B40</f>
        <v>-5.428000626131084E-2</v>
      </c>
      <c r="H40" s="19">
        <v>19966.267</v>
      </c>
      <c r="I40" s="140">
        <v>18976.251000000004</v>
      </c>
      <c r="J40" s="247">
        <f t="shared" si="10"/>
        <v>0.17895092725876524</v>
      </c>
      <c r="K40" s="215">
        <f t="shared" si="11"/>
        <v>0.16875036282270944</v>
      </c>
      <c r="L40" s="52">
        <f t="shared" ref="L40:L62" si="14">(I40-H40)/H40</f>
        <v>-4.9584431581526783E-2</v>
      </c>
      <c r="N40" s="27">
        <f t="shared" si="12"/>
        <v>2.55549867075145</v>
      </c>
      <c r="O40" s="152">
        <f t="shared" si="12"/>
        <v>2.5681869240738364</v>
      </c>
      <c r="P40" s="52">
        <f t="shared" si="7"/>
        <v>4.9650792104131381E-3</v>
      </c>
    </row>
    <row r="41" spans="1:16" ht="20.100000000000001" customHeight="1" x14ac:dyDescent="0.25">
      <c r="A41" s="38" t="s">
        <v>174</v>
      </c>
      <c r="B41" s="19">
        <v>59295.630000000012</v>
      </c>
      <c r="C41" s="140">
        <v>55207.76</v>
      </c>
      <c r="D41" s="247">
        <f t="shared" si="8"/>
        <v>0.13452227574017092</v>
      </c>
      <c r="E41" s="215">
        <f t="shared" si="9"/>
        <v>0.12548472458678939</v>
      </c>
      <c r="F41" s="52">
        <f t="shared" si="13"/>
        <v>-6.8940493591180485E-2</v>
      </c>
      <c r="H41" s="19">
        <v>14690.765999999998</v>
      </c>
      <c r="I41" s="140">
        <v>14009.588000000007</v>
      </c>
      <c r="J41" s="247">
        <f t="shared" si="10"/>
        <v>0.13166838837933709</v>
      </c>
      <c r="K41" s="215">
        <f t="shared" si="11"/>
        <v>0.12458325187607801</v>
      </c>
      <c r="L41" s="52">
        <f t="shared" si="14"/>
        <v>-4.6367765983066564E-2</v>
      </c>
      <c r="N41" s="27">
        <f t="shared" si="12"/>
        <v>2.4775461530638925</v>
      </c>
      <c r="O41" s="152">
        <f t="shared" si="12"/>
        <v>2.537612103805698</v>
      </c>
      <c r="P41" s="52">
        <f t="shared" si="7"/>
        <v>2.4244129889376281E-2</v>
      </c>
    </row>
    <row r="42" spans="1:16" ht="20.100000000000001" customHeight="1" x14ac:dyDescent="0.25">
      <c r="A42" s="38" t="s">
        <v>164</v>
      </c>
      <c r="B42" s="19">
        <v>65378.679999999993</v>
      </c>
      <c r="C42" s="140">
        <v>52531.97</v>
      </c>
      <c r="D42" s="247">
        <f t="shared" si="8"/>
        <v>0.14832271481875467</v>
      </c>
      <c r="E42" s="215">
        <f t="shared" si="9"/>
        <v>0.11940277575926796</v>
      </c>
      <c r="F42" s="52">
        <f t="shared" si="13"/>
        <v>-0.19649693141556226</v>
      </c>
      <c r="H42" s="19">
        <v>13489.191999999994</v>
      </c>
      <c r="I42" s="140">
        <v>11927.279000000004</v>
      </c>
      <c r="J42" s="247">
        <f t="shared" si="10"/>
        <v>0.12089908526073086</v>
      </c>
      <c r="K42" s="215">
        <f t="shared" si="11"/>
        <v>0.10606587458912108</v>
      </c>
      <c r="L42" s="52">
        <f t="shared" si="14"/>
        <v>-0.11578995984340576</v>
      </c>
      <c r="N42" s="27">
        <f t="shared" si="12"/>
        <v>2.0632401877798685</v>
      </c>
      <c r="O42" s="152">
        <f t="shared" si="12"/>
        <v>2.2704800524328337</v>
      </c>
      <c r="P42" s="52">
        <f t="shared" si="7"/>
        <v>0.10044388718308353</v>
      </c>
    </row>
    <row r="43" spans="1:16" ht="20.100000000000001" customHeight="1" x14ac:dyDescent="0.25">
      <c r="A43" s="38" t="s">
        <v>169</v>
      </c>
      <c r="B43" s="19">
        <v>23122.950000000004</v>
      </c>
      <c r="C43" s="140">
        <v>35130.669999999984</v>
      </c>
      <c r="D43" s="247">
        <f t="shared" si="8"/>
        <v>5.2458365917120449E-2</v>
      </c>
      <c r="E43" s="215">
        <f t="shared" si="9"/>
        <v>7.9850413229940548E-2</v>
      </c>
      <c r="F43" s="52">
        <f t="shared" si="13"/>
        <v>0.51929879189290196</v>
      </c>
      <c r="H43" s="19">
        <v>6347.7400000000016</v>
      </c>
      <c r="I43" s="140">
        <v>9299.7300000000032</v>
      </c>
      <c r="J43" s="247">
        <f t="shared" si="10"/>
        <v>5.6892655948032486E-2</v>
      </c>
      <c r="K43" s="215">
        <f t="shared" si="11"/>
        <v>8.2699834211364301E-2</v>
      </c>
      <c r="L43" s="52">
        <f t="shared" si="14"/>
        <v>0.46504582733382288</v>
      </c>
      <c r="N43" s="27">
        <f t="shared" si="12"/>
        <v>2.7452120079834108</v>
      </c>
      <c r="O43" s="152">
        <f t="shared" si="12"/>
        <v>2.6471826469577744</v>
      </c>
      <c r="P43" s="52">
        <f t="shared" si="7"/>
        <v>-3.5709213255863334E-2</v>
      </c>
    </row>
    <row r="44" spans="1:16" ht="20.100000000000001" customHeight="1" x14ac:dyDescent="0.25">
      <c r="A44" s="38" t="s">
        <v>180</v>
      </c>
      <c r="B44" s="19">
        <v>28785.370000000006</v>
      </c>
      <c r="C44" s="140">
        <v>33071.910000000003</v>
      </c>
      <c r="D44" s="247">
        <f t="shared" si="8"/>
        <v>6.5304533916291027E-2</v>
      </c>
      <c r="E44" s="215">
        <f t="shared" si="9"/>
        <v>7.5170945495870264E-2</v>
      </c>
      <c r="F44" s="52">
        <f t="shared" si="13"/>
        <v>0.14891384060722501</v>
      </c>
      <c r="H44" s="19">
        <v>6508.6440000000011</v>
      </c>
      <c r="I44" s="140">
        <v>7379.1520000000028</v>
      </c>
      <c r="J44" s="247">
        <f t="shared" si="10"/>
        <v>5.8334784313822864E-2</v>
      </c>
      <c r="K44" s="215">
        <f t="shared" si="11"/>
        <v>6.5620684366154425E-2</v>
      </c>
      <c r="L44" s="52">
        <f t="shared" si="14"/>
        <v>0.13374644549617423</v>
      </c>
      <c r="N44" s="27">
        <f t="shared" si="12"/>
        <v>2.261094437903699</v>
      </c>
      <c r="O44" s="152">
        <f t="shared" si="12"/>
        <v>2.2312445818823292</v>
      </c>
      <c r="P44" s="52">
        <f t="shared" si="7"/>
        <v>-1.3201507872021541E-2</v>
      </c>
    </row>
    <row r="45" spans="1:16" ht="20.100000000000001" customHeight="1" x14ac:dyDescent="0.25">
      <c r="A45" s="38" t="s">
        <v>175</v>
      </c>
      <c r="B45" s="19">
        <v>21183.79</v>
      </c>
      <c r="C45" s="140">
        <v>26007.989999999998</v>
      </c>
      <c r="D45" s="247">
        <f t="shared" si="8"/>
        <v>4.8059049876051148E-2</v>
      </c>
      <c r="E45" s="215">
        <f t="shared" si="9"/>
        <v>5.911497699247302E-2</v>
      </c>
      <c r="F45" s="52">
        <f t="shared" si="13"/>
        <v>0.22773073184732273</v>
      </c>
      <c r="H45" s="19">
        <v>6417.5070000000005</v>
      </c>
      <c r="I45" s="140">
        <v>6630.4840000000022</v>
      </c>
      <c r="J45" s="247">
        <f t="shared" si="10"/>
        <v>5.7517954074220126E-2</v>
      </c>
      <c r="K45" s="215">
        <f t="shared" si="11"/>
        <v>5.8962994360169982E-2</v>
      </c>
      <c r="L45" s="52">
        <f t="shared" si="14"/>
        <v>3.3186874591644648E-2</v>
      </c>
      <c r="N45" s="27">
        <f t="shared" si="12"/>
        <v>3.0294423235879888</v>
      </c>
      <c r="O45" s="152">
        <f t="shared" si="12"/>
        <v>2.5494027027847994</v>
      </c>
      <c r="P45" s="52">
        <f t="shared" si="7"/>
        <v>-0.15845808222374194</v>
      </c>
    </row>
    <row r="46" spans="1:16" ht="20.100000000000001" customHeight="1" x14ac:dyDescent="0.25">
      <c r="A46" s="38" t="s">
        <v>171</v>
      </c>
      <c r="B46" s="19">
        <v>27784.13</v>
      </c>
      <c r="C46" s="140">
        <v>16650.32</v>
      </c>
      <c r="D46" s="247">
        <f t="shared" si="8"/>
        <v>6.3033049772146008E-2</v>
      </c>
      <c r="E46" s="215">
        <f t="shared" si="9"/>
        <v>3.7845419185308572E-2</v>
      </c>
      <c r="F46" s="52">
        <f t="shared" si="13"/>
        <v>-0.40072552208760903</v>
      </c>
      <c r="H46" s="19">
        <v>8515.3060000000023</v>
      </c>
      <c r="I46" s="140">
        <v>5306.445999999999</v>
      </c>
      <c r="J46" s="247">
        <f t="shared" si="10"/>
        <v>7.6319820054100637E-2</v>
      </c>
      <c r="K46" s="215">
        <f t="shared" si="11"/>
        <v>4.7188703806622025E-2</v>
      </c>
      <c r="L46" s="52">
        <f t="shared" si="14"/>
        <v>-0.37683437330378994</v>
      </c>
      <c r="N46" s="27">
        <f t="shared" si="12"/>
        <v>3.0648092994094118</v>
      </c>
      <c r="O46" s="152">
        <f t="shared" si="12"/>
        <v>3.1869934031297893</v>
      </c>
      <c r="P46" s="52">
        <f t="shared" si="7"/>
        <v>3.9866788365567257E-2</v>
      </c>
    </row>
    <row r="47" spans="1:16" ht="20.100000000000001" customHeight="1" x14ac:dyDescent="0.25">
      <c r="A47" s="38" t="s">
        <v>181</v>
      </c>
      <c r="B47" s="19">
        <v>14187.209999999997</v>
      </c>
      <c r="C47" s="140">
        <v>11885.210000000005</v>
      </c>
      <c r="D47" s="247">
        <f t="shared" si="8"/>
        <v>3.2186111786040715E-2</v>
      </c>
      <c r="E47" s="215">
        <f t="shared" si="9"/>
        <v>2.7014541135270759E-2</v>
      </c>
      <c r="F47" s="52">
        <f t="shared" si="13"/>
        <v>-0.16225882326405214</v>
      </c>
      <c r="H47" s="19">
        <v>4798.1680000000006</v>
      </c>
      <c r="I47" s="140">
        <v>4316.6850000000004</v>
      </c>
      <c r="J47" s="247">
        <f t="shared" si="10"/>
        <v>4.3004363947619015E-2</v>
      </c>
      <c r="K47" s="215">
        <f t="shared" si="11"/>
        <v>3.8387042832714824E-2</v>
      </c>
      <c r="L47" s="52">
        <f t="shared" si="14"/>
        <v>-0.1003472575366265</v>
      </c>
      <c r="N47" s="27">
        <f t="shared" si="12"/>
        <v>3.3820377650010123</v>
      </c>
      <c r="O47" s="152">
        <f t="shared" si="12"/>
        <v>3.6319804193615419</v>
      </c>
      <c r="P47" s="52">
        <f t="shared" si="7"/>
        <v>7.3902975580893565E-2</v>
      </c>
    </row>
    <row r="48" spans="1:16" ht="20.100000000000001" customHeight="1" x14ac:dyDescent="0.25">
      <c r="A48" s="38" t="s">
        <v>176</v>
      </c>
      <c r="B48" s="19">
        <v>8874.0399999999972</v>
      </c>
      <c r="C48" s="140">
        <v>11055.029999999997</v>
      </c>
      <c r="D48" s="247">
        <f t="shared" si="8"/>
        <v>2.0132277130866232E-2</v>
      </c>
      <c r="E48" s="215">
        <f t="shared" si="9"/>
        <v>2.5127579797635222E-2</v>
      </c>
      <c r="F48" s="52">
        <f t="shared" si="13"/>
        <v>0.24577193702079328</v>
      </c>
      <c r="H48" s="19">
        <v>2799.485999999999</v>
      </c>
      <c r="I48" s="140">
        <v>3503.34</v>
      </c>
      <c r="J48" s="247">
        <f t="shared" si="10"/>
        <v>2.5090850259987585E-2</v>
      </c>
      <c r="K48" s="215">
        <f t="shared" si="11"/>
        <v>3.1154198797818961E-2</v>
      </c>
      <c r="L48" s="52">
        <f t="shared" si="14"/>
        <v>0.25142258257408734</v>
      </c>
      <c r="N48" s="27">
        <f t="shared" si="12"/>
        <v>3.154691662422076</v>
      </c>
      <c r="O48" s="152">
        <f t="shared" si="12"/>
        <v>3.1690008982336559</v>
      </c>
      <c r="P48" s="52">
        <f t="shared" si="7"/>
        <v>4.5358587598363738E-3</v>
      </c>
    </row>
    <row r="49" spans="1:16" ht="20.100000000000001" customHeight="1" x14ac:dyDescent="0.25">
      <c r="A49" s="38" t="s">
        <v>186</v>
      </c>
      <c r="B49" s="19">
        <v>8554.5099999999984</v>
      </c>
      <c r="C49" s="140">
        <v>10216.220000000003</v>
      </c>
      <c r="D49" s="247">
        <f t="shared" si="8"/>
        <v>1.94073686887558E-2</v>
      </c>
      <c r="E49" s="215">
        <f t="shared" si="9"/>
        <v>2.3221002862967993E-2</v>
      </c>
      <c r="F49" s="52">
        <f t="shared" si="13"/>
        <v>0.1942495829685166</v>
      </c>
      <c r="H49" s="19">
        <v>2456.924</v>
      </c>
      <c r="I49" s="140">
        <v>3017.3940000000002</v>
      </c>
      <c r="J49" s="247">
        <f t="shared" si="10"/>
        <v>2.202058241554691E-2</v>
      </c>
      <c r="K49" s="215">
        <f t="shared" si="11"/>
        <v>2.6832820259337132E-2</v>
      </c>
      <c r="L49" s="52">
        <f t="shared" si="14"/>
        <v>0.22811857428231408</v>
      </c>
      <c r="N49" s="27">
        <f t="shared" si="12"/>
        <v>2.8720803412468983</v>
      </c>
      <c r="O49" s="152">
        <f t="shared" si="12"/>
        <v>2.9535327156228028</v>
      </c>
      <c r="P49" s="52">
        <f t="shared" si="7"/>
        <v>2.8360061244158116E-2</v>
      </c>
    </row>
    <row r="50" spans="1:16" ht="20.100000000000001" customHeight="1" x14ac:dyDescent="0.25">
      <c r="A50" s="38" t="s">
        <v>187</v>
      </c>
      <c r="B50" s="19">
        <v>13190.430000000009</v>
      </c>
      <c r="C50" s="140">
        <v>11974.669999999998</v>
      </c>
      <c r="D50" s="247">
        <f t="shared" si="8"/>
        <v>2.9924745914520573E-2</v>
      </c>
      <c r="E50" s="215">
        <f t="shared" si="9"/>
        <v>2.7217879641696911E-2</v>
      </c>
      <c r="F50" s="52">
        <f t="shared" si="13"/>
        <v>-9.2169853446779998E-2</v>
      </c>
      <c r="H50" s="19">
        <v>2994.3919999999998</v>
      </c>
      <c r="I50" s="140">
        <v>2745.8049999999994</v>
      </c>
      <c r="J50" s="247">
        <f t="shared" si="10"/>
        <v>2.6837727101226713E-2</v>
      </c>
      <c r="K50" s="215">
        <f t="shared" si="11"/>
        <v>2.4417657101521769E-2</v>
      </c>
      <c r="L50" s="52">
        <f t="shared" si="14"/>
        <v>-8.3017520752126123E-2</v>
      </c>
      <c r="N50" s="27">
        <f t="shared" si="12"/>
        <v>2.2701246282342562</v>
      </c>
      <c r="O50" s="152">
        <f t="shared" si="12"/>
        <v>2.2930109973803035</v>
      </c>
      <c r="P50" s="52">
        <f t="shared" si="7"/>
        <v>1.008154744519409E-2</v>
      </c>
    </row>
    <row r="51" spans="1:16" ht="20.100000000000001" customHeight="1" x14ac:dyDescent="0.25">
      <c r="A51" s="38" t="s">
        <v>190</v>
      </c>
      <c r="B51" s="19">
        <v>4952.010000000002</v>
      </c>
      <c r="C51" s="140">
        <v>4166.67</v>
      </c>
      <c r="D51" s="247">
        <f t="shared" si="8"/>
        <v>1.1234481439662315E-2</v>
      </c>
      <c r="E51" s="215">
        <f t="shared" si="9"/>
        <v>9.4706511800884113E-3</v>
      </c>
      <c r="F51" s="52">
        <f t="shared" si="13"/>
        <v>-0.15859014824283507</v>
      </c>
      <c r="H51" s="19">
        <v>1065.019</v>
      </c>
      <c r="I51" s="140">
        <v>1046.3549999999998</v>
      </c>
      <c r="J51" s="247">
        <f t="shared" si="10"/>
        <v>9.545406640019535E-3</v>
      </c>
      <c r="K51" s="215">
        <f t="shared" si="11"/>
        <v>9.3049351998640874E-3</v>
      </c>
      <c r="L51" s="52">
        <f t="shared" si="14"/>
        <v>-1.7524569984197668E-2</v>
      </c>
      <c r="N51" s="27">
        <f t="shared" si="12"/>
        <v>2.1506802288363707</v>
      </c>
      <c r="O51" s="152">
        <f t="shared" si="12"/>
        <v>2.5112499910000068</v>
      </c>
      <c r="P51" s="52">
        <f t="shared" si="7"/>
        <v>0.16765382288315497</v>
      </c>
    </row>
    <row r="52" spans="1:16" ht="20.100000000000001" customHeight="1" x14ac:dyDescent="0.25">
      <c r="A52" s="38" t="s">
        <v>191</v>
      </c>
      <c r="B52" s="19">
        <v>2409.0000000000005</v>
      </c>
      <c r="C52" s="140">
        <v>3257.1099999999988</v>
      </c>
      <c r="D52" s="247">
        <f t="shared" si="8"/>
        <v>5.4652284200045051E-3</v>
      </c>
      <c r="E52" s="215">
        <f t="shared" si="9"/>
        <v>7.4032627170324871E-3</v>
      </c>
      <c r="F52" s="52">
        <f t="shared" si="13"/>
        <v>0.3520589456205887</v>
      </c>
      <c r="H52" s="19">
        <v>622.58199999999988</v>
      </c>
      <c r="I52" s="140">
        <v>863.11599999999964</v>
      </c>
      <c r="J52" s="247">
        <f t="shared" si="10"/>
        <v>5.5799928045946979E-3</v>
      </c>
      <c r="K52" s="215">
        <f t="shared" si="11"/>
        <v>7.6754432768667323E-3</v>
      </c>
      <c r="L52" s="52">
        <f t="shared" si="14"/>
        <v>0.38634910742681255</v>
      </c>
      <c r="N52" s="27">
        <f t="shared" si="12"/>
        <v>2.5844001660440008</v>
      </c>
      <c r="O52" s="152">
        <f t="shared" si="12"/>
        <v>2.6499442757536591</v>
      </c>
      <c r="P52" s="52">
        <f t="shared" si="7"/>
        <v>2.5361439985506631E-2</v>
      </c>
    </row>
    <row r="53" spans="1:16" ht="20.100000000000001" customHeight="1" x14ac:dyDescent="0.25">
      <c r="A53" s="38" t="s">
        <v>189</v>
      </c>
      <c r="B53" s="19">
        <v>1241.3900000000003</v>
      </c>
      <c r="C53" s="140">
        <v>1960.6200000000003</v>
      </c>
      <c r="D53" s="247">
        <f t="shared" si="8"/>
        <v>2.8163054829013667E-3</v>
      </c>
      <c r="E53" s="215">
        <f t="shared" si="9"/>
        <v>4.4563999828892004E-3</v>
      </c>
      <c r="F53" s="52">
        <f t="shared" si="13"/>
        <v>0.57937473316201982</v>
      </c>
      <c r="H53" s="19">
        <v>455.012</v>
      </c>
      <c r="I53" s="140">
        <v>614.84799999999973</v>
      </c>
      <c r="J53" s="247">
        <f t="shared" si="10"/>
        <v>4.0781193256538787E-3</v>
      </c>
      <c r="K53" s="215">
        <f t="shared" si="11"/>
        <v>5.4676670898175404E-3</v>
      </c>
      <c r="L53" s="52">
        <f t="shared" si="14"/>
        <v>0.35127864759610677</v>
      </c>
      <c r="N53" s="27">
        <f t="shared" ref="N53:N54" si="15">(H53/B53)*10</f>
        <v>3.6653428817696283</v>
      </c>
      <c r="O53" s="152">
        <f t="shared" ref="O53:O54" si="16">(I53/C53)*10</f>
        <v>3.1359875957605228</v>
      </c>
      <c r="P53" s="52">
        <f t="shared" ref="P53:P54" si="17">(O53-N53)/N53</f>
        <v>-0.14442176437079543</v>
      </c>
    </row>
    <row r="54" spans="1:16" ht="20.100000000000001" customHeight="1" x14ac:dyDescent="0.25">
      <c r="A54" s="38" t="s">
        <v>185</v>
      </c>
      <c r="B54" s="19">
        <v>1998.2700000000002</v>
      </c>
      <c r="C54" s="140">
        <v>1527.0799999999997</v>
      </c>
      <c r="D54" s="247">
        <f t="shared" si="8"/>
        <v>4.5334171834132009E-3</v>
      </c>
      <c r="E54" s="215">
        <f t="shared" si="9"/>
        <v>3.4709833041948143E-3</v>
      </c>
      <c r="F54" s="52">
        <f t="shared" si="13"/>
        <v>-0.23579896610568166</v>
      </c>
      <c r="H54" s="19">
        <v>622.952</v>
      </c>
      <c r="I54" s="140">
        <v>511.56200000000007</v>
      </c>
      <c r="J54" s="247">
        <f t="shared" si="10"/>
        <v>5.5833089899930879E-3</v>
      </c>
      <c r="K54" s="215">
        <f t="shared" si="11"/>
        <v>4.5491742866549823E-3</v>
      </c>
      <c r="L54" s="52">
        <f t="shared" si="14"/>
        <v>-0.1788099243601432</v>
      </c>
      <c r="N54" s="27">
        <f t="shared" si="15"/>
        <v>3.1174565999589641</v>
      </c>
      <c r="O54" s="152">
        <f t="shared" si="16"/>
        <v>3.3499358252350904</v>
      </c>
      <c r="P54" s="52">
        <f t="shared" si="17"/>
        <v>7.4573363837426479E-2</v>
      </c>
    </row>
    <row r="55" spans="1:16" ht="20.100000000000001" customHeight="1" x14ac:dyDescent="0.25">
      <c r="A55" s="38" t="s">
        <v>193</v>
      </c>
      <c r="B55" s="19">
        <v>2543.2999999999997</v>
      </c>
      <c r="C55" s="140">
        <v>1133.8399999999999</v>
      </c>
      <c r="D55" s="247">
        <f t="shared" si="8"/>
        <v>5.7699109342455182E-3</v>
      </c>
      <c r="E55" s="215">
        <f t="shared" si="9"/>
        <v>2.5771666904341939E-3</v>
      </c>
      <c r="F55" s="52">
        <f t="shared" si="13"/>
        <v>-0.5541855070184406</v>
      </c>
      <c r="H55" s="19">
        <v>719.80200000000013</v>
      </c>
      <c r="I55" s="140">
        <v>373.745</v>
      </c>
      <c r="J55" s="247">
        <f t="shared" si="10"/>
        <v>6.4513429246795991E-3</v>
      </c>
      <c r="K55" s="215">
        <f t="shared" si="11"/>
        <v>3.3236071947600997E-3</v>
      </c>
      <c r="L55" s="52">
        <f t="shared" si="14"/>
        <v>-0.48076693312883273</v>
      </c>
      <c r="N55" s="27">
        <f t="shared" ref="N55" si="18">(H55/B55)*10</f>
        <v>2.8301891243659822</v>
      </c>
      <c r="O55" s="152">
        <f t="shared" ref="O55" si="19">(I55/C55)*10</f>
        <v>3.2962763705637483</v>
      </c>
      <c r="P55" s="52">
        <f t="shared" ref="P55" si="20">(O55-N55)/N55</f>
        <v>0.164684134422352</v>
      </c>
    </row>
    <row r="56" spans="1:16" ht="20.100000000000001" customHeight="1" x14ac:dyDescent="0.25">
      <c r="A56" s="38" t="s">
        <v>192</v>
      </c>
      <c r="B56" s="19">
        <v>1241.7599999999998</v>
      </c>
      <c r="C56" s="140">
        <v>1155.3700000000001</v>
      </c>
      <c r="D56" s="247">
        <f t="shared" si="8"/>
        <v>2.8171448911684482E-3</v>
      </c>
      <c r="E56" s="215">
        <f t="shared" si="9"/>
        <v>2.6261034000625793E-3</v>
      </c>
      <c r="F56" s="52">
        <f t="shared" si="13"/>
        <v>-6.9570609457543856E-2</v>
      </c>
      <c r="H56" s="19">
        <v>341.68100000000015</v>
      </c>
      <c r="I56" s="140">
        <v>316.2519999999999</v>
      </c>
      <c r="J56" s="247">
        <f t="shared" si="10"/>
        <v>3.062371738127222E-3</v>
      </c>
      <c r="K56" s="215">
        <f t="shared" si="11"/>
        <v>2.8123384193963013E-3</v>
      </c>
      <c r="L56" s="52">
        <f t="shared" si="14"/>
        <v>-7.4423219318604919E-2</v>
      </c>
      <c r="N56" s="27">
        <f t="shared" ref="N56" si="21">(H56/B56)*10</f>
        <v>2.751586457930681</v>
      </c>
      <c r="O56" s="152">
        <f t="shared" ref="O56" si="22">(I56/C56)*10</f>
        <v>2.7372356907311071</v>
      </c>
      <c r="P56" s="52">
        <f t="shared" si="7"/>
        <v>-5.2154520379368305E-3</v>
      </c>
    </row>
    <row r="57" spans="1:16" ht="20.100000000000001" customHeight="1" x14ac:dyDescent="0.25">
      <c r="A57" s="38" t="s">
        <v>194</v>
      </c>
      <c r="B57" s="19">
        <v>644.63</v>
      </c>
      <c r="C57" s="140">
        <v>475.07000000000016</v>
      </c>
      <c r="D57" s="247">
        <f t="shared" si="8"/>
        <v>1.4624533816469504E-3</v>
      </c>
      <c r="E57" s="215">
        <f t="shared" si="9"/>
        <v>1.0798124776199227E-3</v>
      </c>
      <c r="F57" s="52">
        <f t="shared" si="13"/>
        <v>-0.26303460900051168</v>
      </c>
      <c r="H57" s="19">
        <v>117.07299999999999</v>
      </c>
      <c r="I57" s="140">
        <v>156.07800000000003</v>
      </c>
      <c r="J57" s="247">
        <f t="shared" si="10"/>
        <v>1.0492858733665848E-3</v>
      </c>
      <c r="K57" s="215">
        <f t="shared" si="11"/>
        <v>1.3879569325175372E-3</v>
      </c>
      <c r="L57" s="52">
        <f t="shared" si="14"/>
        <v>0.33316819420361687</v>
      </c>
      <c r="N57" s="27">
        <f t="shared" ref="N57" si="23">(H57/B57)*10</f>
        <v>1.8161270806509158</v>
      </c>
      <c r="O57" s="152">
        <f t="shared" ref="O57" si="24">(I57/C57)*10</f>
        <v>3.2853684720146497</v>
      </c>
      <c r="P57" s="52">
        <f t="shared" ref="P57" si="25">(O57-N57)/N57</f>
        <v>0.80899701734371199</v>
      </c>
    </row>
    <row r="58" spans="1:16" ht="20.100000000000001" customHeight="1" x14ac:dyDescent="0.25">
      <c r="A58" s="38" t="s">
        <v>188</v>
      </c>
      <c r="B58" s="19">
        <v>329.87</v>
      </c>
      <c r="C58" s="140">
        <v>334.0899999999998</v>
      </c>
      <c r="D58" s="247">
        <f t="shared" si="8"/>
        <v>7.4836650016890237E-4</v>
      </c>
      <c r="E58" s="215">
        <f t="shared" si="9"/>
        <v>7.5937135716429077E-4</v>
      </c>
      <c r="F58" s="52">
        <f t="shared" si="13"/>
        <v>1.2792918422408222E-2</v>
      </c>
      <c r="H58" s="19">
        <v>112.98899999999999</v>
      </c>
      <c r="I58" s="140">
        <v>118.77199999999999</v>
      </c>
      <c r="J58" s="247">
        <f t="shared" si="10"/>
        <v>1.0126823566989575E-3</v>
      </c>
      <c r="K58" s="215">
        <f t="shared" si="11"/>
        <v>1.056205363914023E-3</v>
      </c>
      <c r="L58" s="52">
        <f t="shared" si="14"/>
        <v>5.1181973466443653E-2</v>
      </c>
      <c r="N58" s="27">
        <f t="shared" si="12"/>
        <v>3.4252584351411159</v>
      </c>
      <c r="O58" s="152">
        <f t="shared" si="12"/>
        <v>3.5550899458229832</v>
      </c>
      <c r="P58" s="52">
        <f t="shared" si="7"/>
        <v>3.790415034085403E-2</v>
      </c>
    </row>
    <row r="59" spans="1:16" ht="20.100000000000001" customHeight="1" x14ac:dyDescent="0.25">
      <c r="A59" s="38" t="s">
        <v>196</v>
      </c>
      <c r="B59" s="19">
        <v>148.30000000000004</v>
      </c>
      <c r="C59" s="140">
        <v>295.35000000000008</v>
      </c>
      <c r="D59" s="247">
        <f t="shared" si="8"/>
        <v>3.3644390813062188E-4</v>
      </c>
      <c r="E59" s="215">
        <f t="shared" si="9"/>
        <v>6.7131710119570616E-4</v>
      </c>
      <c r="F59" s="52">
        <f>(C59-B59)/B59</f>
        <v>0.99157113958192855</v>
      </c>
      <c r="H59" s="19">
        <v>43.911999999999992</v>
      </c>
      <c r="I59" s="140">
        <v>108.175</v>
      </c>
      <c r="J59" s="247">
        <f t="shared" si="10"/>
        <v>3.9356846814614361E-4</v>
      </c>
      <c r="K59" s="215">
        <f t="shared" si="11"/>
        <v>9.619692793031981E-4</v>
      </c>
      <c r="L59" s="52">
        <f>(I59-H59)/H59</f>
        <v>1.4634496265257793</v>
      </c>
      <c r="N59" s="27">
        <f t="shared" si="12"/>
        <v>2.9610249494268359</v>
      </c>
      <c r="O59" s="152">
        <f t="shared" si="12"/>
        <v>3.6626036905366504</v>
      </c>
      <c r="P59" s="52">
        <f>(O59-N59)/N59</f>
        <v>0.23693780129938408</v>
      </c>
    </row>
    <row r="60" spans="1:16" ht="20.100000000000001" customHeight="1" x14ac:dyDescent="0.25">
      <c r="A60" s="38" t="s">
        <v>217</v>
      </c>
      <c r="B60" s="19">
        <v>218.00000000000011</v>
      </c>
      <c r="C60" s="140">
        <v>225.23</v>
      </c>
      <c r="D60" s="247">
        <f t="shared" si="8"/>
        <v>4.9457027628102221E-4</v>
      </c>
      <c r="E60" s="215">
        <f t="shared" si="9"/>
        <v>5.1193753411988771E-4</v>
      </c>
      <c r="F60" s="52">
        <f>(C60-B60)/B60</f>
        <v>3.3165137614678313E-2</v>
      </c>
      <c r="H60" s="19">
        <v>71.904999999999987</v>
      </c>
      <c r="I60" s="140">
        <v>76.897000000000006</v>
      </c>
      <c r="J60" s="247">
        <f t="shared" si="10"/>
        <v>6.4446030019239516E-4</v>
      </c>
      <c r="K60" s="215">
        <f t="shared" si="11"/>
        <v>6.838229874793439E-4</v>
      </c>
      <c r="L60" s="52">
        <f>(I60-H60)/H60</f>
        <v>6.9424935679021207E-2</v>
      </c>
      <c r="N60" s="27">
        <f t="shared" si="12"/>
        <v>3.2983944954128419</v>
      </c>
      <c r="O60" s="152">
        <f t="shared" si="12"/>
        <v>3.4141544199262981</v>
      </c>
      <c r="P60" s="52">
        <f>(O60-N60)/N60</f>
        <v>3.50958397106369E-2</v>
      </c>
    </row>
    <row r="61" spans="1:16" ht="20.100000000000001" customHeight="1" thickBot="1" x14ac:dyDescent="0.3">
      <c r="A61" s="8" t="s">
        <v>17</v>
      </c>
      <c r="B61" s="196">
        <f>B62-SUM(B39:B60)</f>
        <v>382.55000000004657</v>
      </c>
      <c r="C61" s="142">
        <f>C62-SUM(C39:C60)</f>
        <v>319.00999999995111</v>
      </c>
      <c r="D61" s="247">
        <f t="shared" si="8"/>
        <v>8.678800880336146E-4</v>
      </c>
      <c r="E61" s="215">
        <f t="shared" si="9"/>
        <v>7.250952038341267E-4</v>
      </c>
      <c r="F61" s="52">
        <f t="shared" si="13"/>
        <v>-0.16609593517210228</v>
      </c>
      <c r="H61" s="196">
        <f>H62-SUM(H39:H60)</f>
        <v>161.43799999999464</v>
      </c>
      <c r="I61" s="142">
        <f>I62-SUM(I39:I60)</f>
        <v>146.1820000000298</v>
      </c>
      <c r="J61" s="247">
        <f t="shared" si="10"/>
        <v>1.4469144279598979E-3</v>
      </c>
      <c r="K61" s="215">
        <f t="shared" si="11"/>
        <v>1.2999546400474119E-3</v>
      </c>
      <c r="L61" s="52">
        <f t="shared" si="14"/>
        <v>-9.4500675181588903E-2</v>
      </c>
      <c r="N61" s="27">
        <f t="shared" si="12"/>
        <v>4.2200496667095804</v>
      </c>
      <c r="O61" s="152">
        <f t="shared" si="12"/>
        <v>4.5823641892120062</v>
      </c>
      <c r="P61" s="52">
        <f t="shared" si="7"/>
        <v>8.5855511455372624E-2</v>
      </c>
    </row>
    <row r="62" spans="1:16" ht="26.25" customHeight="1" thickBot="1" x14ac:dyDescent="0.3">
      <c r="A62" s="12" t="s">
        <v>18</v>
      </c>
      <c r="B62" s="17">
        <v>440786.70000000013</v>
      </c>
      <c r="C62" s="145">
        <v>439956.01999999996</v>
      </c>
      <c r="D62" s="253">
        <f>SUM(D39:D61)</f>
        <v>0.99999999999999978</v>
      </c>
      <c r="E62" s="254">
        <f>SUM(E39:E61)</f>
        <v>0.99999999999999989</v>
      </c>
      <c r="F62" s="57">
        <f t="shared" si="13"/>
        <v>-1.8845396197302855E-3</v>
      </c>
      <c r="G62" s="1"/>
      <c r="H62" s="17">
        <v>111573.97899999999</v>
      </c>
      <c r="I62" s="145">
        <v>112451.61600000002</v>
      </c>
      <c r="J62" s="253">
        <f>SUM(J39:J61)</f>
        <v>0.99999999999999967</v>
      </c>
      <c r="K62" s="254">
        <f>SUM(K39:K61)</f>
        <v>1.0000000000000002</v>
      </c>
      <c r="L62" s="57">
        <f t="shared" si="14"/>
        <v>7.8659648769901051E-3</v>
      </c>
      <c r="M62" s="1"/>
      <c r="N62" s="29">
        <f t="shared" si="12"/>
        <v>2.5312464963212356</v>
      </c>
      <c r="O62" s="146">
        <f t="shared" si="12"/>
        <v>2.5559740266765765</v>
      </c>
      <c r="P62" s="57">
        <f t="shared" si="7"/>
        <v>9.7689144029546142E-3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F66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166</v>
      </c>
      <c r="B68" s="39">
        <v>122948.97999999985</v>
      </c>
      <c r="C68" s="147">
        <v>138546.81000000003</v>
      </c>
      <c r="D68" s="247">
        <f>B68/$B$96</f>
        <v>0.19217514464367066</v>
      </c>
      <c r="E68" s="246">
        <f>C68/$C$96</f>
        <v>0.21055360612317062</v>
      </c>
      <c r="F68" s="61">
        <f t="shared" ref="F68:F87" si="26">(C68-B68)/B68</f>
        <v>0.12686424889413639</v>
      </c>
      <c r="H68" s="19">
        <v>39018.753999999986</v>
      </c>
      <c r="I68" s="147">
        <v>45369.213000000011</v>
      </c>
      <c r="J68" s="245">
        <f>H68/$H$96</f>
        <v>0.19047531224682171</v>
      </c>
      <c r="K68" s="246">
        <f>I68/$I$96</f>
        <v>0.21193128430484068</v>
      </c>
      <c r="L68" s="61">
        <f t="shared" ref="L68:L87" si="27">(I68-H68)/H68</f>
        <v>0.16275401823441177</v>
      </c>
      <c r="N68" s="41">
        <f t="shared" ref="N68:O96" si="28">(H68/B68)*10</f>
        <v>3.1735728104454415</v>
      </c>
      <c r="O68" s="149">
        <f t="shared" si="28"/>
        <v>3.2746486909370196</v>
      </c>
      <c r="P68" s="61">
        <f t="shared" si="7"/>
        <v>3.1849239494017204E-2</v>
      </c>
    </row>
    <row r="69" spans="1:16" ht="20.100000000000001" customHeight="1" x14ac:dyDescent="0.25">
      <c r="A69" s="38" t="s">
        <v>163</v>
      </c>
      <c r="B69" s="19">
        <v>138070.18000000002</v>
      </c>
      <c r="C69" s="140">
        <v>133250.72</v>
      </c>
      <c r="D69" s="247">
        <f t="shared" ref="D69:D95" si="29">B69/$B$96</f>
        <v>0.21581030450580135</v>
      </c>
      <c r="E69" s="215">
        <f t="shared" ref="E69:E95" si="30">C69/$C$96</f>
        <v>0.20250498452118015</v>
      </c>
      <c r="F69" s="52">
        <f t="shared" si="26"/>
        <v>-3.4905871782017088E-2</v>
      </c>
      <c r="H69" s="19">
        <v>42498.684999999983</v>
      </c>
      <c r="I69" s="140">
        <v>41994.341999999997</v>
      </c>
      <c r="J69" s="214">
        <f t="shared" ref="J69:J96" si="31">H69/$H$96</f>
        <v>0.2074630649521591</v>
      </c>
      <c r="K69" s="215">
        <f t="shared" ref="K69:K96" si="32">I69/$I$96</f>
        <v>0.19616639225363486</v>
      </c>
      <c r="L69" s="52">
        <f t="shared" si="27"/>
        <v>-1.1867261304672989E-2</v>
      </c>
      <c r="N69" s="40">
        <f t="shared" si="28"/>
        <v>3.0780495107632926</v>
      </c>
      <c r="O69" s="143">
        <f t="shared" si="28"/>
        <v>3.1515283369575786</v>
      </c>
      <c r="P69" s="52">
        <f t="shared" si="7"/>
        <v>2.3871879233048725E-2</v>
      </c>
    </row>
    <row r="70" spans="1:16" ht="20.100000000000001" customHeight="1" x14ac:dyDescent="0.25">
      <c r="A70" s="38" t="s">
        <v>165</v>
      </c>
      <c r="B70" s="19">
        <v>95783.93</v>
      </c>
      <c r="C70" s="140">
        <v>95413.169999999984</v>
      </c>
      <c r="D70" s="247">
        <f t="shared" si="29"/>
        <v>0.14971487036565287</v>
      </c>
      <c r="E70" s="215">
        <f t="shared" si="30"/>
        <v>0.14500216219444612</v>
      </c>
      <c r="F70" s="52">
        <f t="shared" si="26"/>
        <v>-3.8707954455409099E-3</v>
      </c>
      <c r="H70" s="19">
        <v>27434.844000000001</v>
      </c>
      <c r="I70" s="140">
        <v>28332.138999999988</v>
      </c>
      <c r="J70" s="214">
        <f t="shared" si="31"/>
        <v>0.1339268926256037</v>
      </c>
      <c r="K70" s="215">
        <f t="shared" si="32"/>
        <v>0.13234672167166006</v>
      </c>
      <c r="L70" s="52">
        <f t="shared" si="27"/>
        <v>3.2706400663331178E-2</v>
      </c>
      <c r="N70" s="40">
        <f t="shared" si="28"/>
        <v>2.864242885001691</v>
      </c>
      <c r="O70" s="143">
        <f t="shared" si="28"/>
        <v>2.9694159621779672</v>
      </c>
      <c r="P70" s="52">
        <f t="shared" si="7"/>
        <v>3.6719329120796305E-2</v>
      </c>
    </row>
    <row r="71" spans="1:16" ht="20.100000000000001" customHeight="1" x14ac:dyDescent="0.25">
      <c r="A71" s="38" t="s">
        <v>167</v>
      </c>
      <c r="B71" s="19">
        <v>80643.260000000024</v>
      </c>
      <c r="C71" s="140">
        <v>71168.539999999994</v>
      </c>
      <c r="D71" s="247">
        <f t="shared" si="29"/>
        <v>0.12604927796096529</v>
      </c>
      <c r="E71" s="215">
        <f t="shared" si="30"/>
        <v>0.10815689469516554</v>
      </c>
      <c r="F71" s="52">
        <f t="shared" si="26"/>
        <v>-0.11748929792768828</v>
      </c>
      <c r="H71" s="19">
        <v>29893.820000000007</v>
      </c>
      <c r="I71" s="140">
        <v>26340.598999999991</v>
      </c>
      <c r="J71" s="214">
        <f t="shared" si="31"/>
        <v>0.14593071574633795</v>
      </c>
      <c r="K71" s="215">
        <f t="shared" si="32"/>
        <v>0.12304372516730232</v>
      </c>
      <c r="L71" s="52">
        <f t="shared" si="27"/>
        <v>-0.11886139007995683</v>
      </c>
      <c r="N71" s="40">
        <f t="shared" si="28"/>
        <v>3.7069210743712495</v>
      </c>
      <c r="O71" s="143">
        <f t="shared" si="28"/>
        <v>3.701157702546658</v>
      </c>
      <c r="P71" s="52">
        <f t="shared" si="7"/>
        <v>-1.5547597882345199E-3</v>
      </c>
    </row>
    <row r="72" spans="1:16" ht="20.100000000000001" customHeight="1" x14ac:dyDescent="0.25">
      <c r="A72" s="38" t="s">
        <v>173</v>
      </c>
      <c r="B72" s="19">
        <v>38797.869999999988</v>
      </c>
      <c r="C72" s="140">
        <v>37360.119999999981</v>
      </c>
      <c r="D72" s="247">
        <f t="shared" si="29"/>
        <v>6.0642929116746944E-2</v>
      </c>
      <c r="E72" s="215">
        <f t="shared" si="30"/>
        <v>5.6777258106443469E-2</v>
      </c>
      <c r="F72" s="52">
        <f t="shared" si="26"/>
        <v>-3.7057446710347955E-2</v>
      </c>
      <c r="H72" s="19">
        <v>15229.305999999997</v>
      </c>
      <c r="I72" s="140">
        <v>15767.362000000003</v>
      </c>
      <c r="J72" s="214">
        <f t="shared" si="31"/>
        <v>7.434391204938004E-2</v>
      </c>
      <c r="K72" s="215">
        <f t="shared" si="32"/>
        <v>7.3653410711782483E-2</v>
      </c>
      <c r="L72" s="52">
        <f t="shared" si="27"/>
        <v>3.5330303298128363E-2</v>
      </c>
      <c r="N72" s="40">
        <f t="shared" si="28"/>
        <v>3.9252943524992485</v>
      </c>
      <c r="O72" s="143">
        <f t="shared" si="28"/>
        <v>4.2203724185040121</v>
      </c>
      <c r="P72" s="52">
        <f t="shared" ref="P72:P90" si="33">(O72-N72)/N72</f>
        <v>7.5173487516136561E-2</v>
      </c>
    </row>
    <row r="73" spans="1:16" ht="20.100000000000001" customHeight="1" x14ac:dyDescent="0.25">
      <c r="A73" s="38" t="s">
        <v>179</v>
      </c>
      <c r="B73" s="19">
        <v>19139.110000000004</v>
      </c>
      <c r="C73" s="140">
        <v>39311.659999999989</v>
      </c>
      <c r="D73" s="247">
        <f t="shared" si="29"/>
        <v>2.9915345638500856E-2</v>
      </c>
      <c r="E73" s="215">
        <f t="shared" si="30"/>
        <v>5.9743070054720113E-2</v>
      </c>
      <c r="F73" s="52">
        <f t="shared" si="26"/>
        <v>1.0539962412045274</v>
      </c>
      <c r="H73" s="19">
        <v>4157.223</v>
      </c>
      <c r="I73" s="140">
        <v>7848.762999999999</v>
      </c>
      <c r="J73" s="214">
        <f t="shared" si="31"/>
        <v>2.0294044986794532E-2</v>
      </c>
      <c r="K73" s="215">
        <f t="shared" si="32"/>
        <v>3.6663594380495726E-2</v>
      </c>
      <c r="L73" s="52">
        <f t="shared" si="27"/>
        <v>0.8879821938827912</v>
      </c>
      <c r="N73" s="40">
        <f t="shared" si="28"/>
        <v>2.1721088389167518</v>
      </c>
      <c r="O73" s="143">
        <f t="shared" si="28"/>
        <v>1.9965483523209149</v>
      </c>
      <c r="P73" s="52">
        <f t="shared" si="33"/>
        <v>-8.0824903177223073E-2</v>
      </c>
    </row>
    <row r="74" spans="1:16" ht="20.100000000000001" customHeight="1" x14ac:dyDescent="0.25">
      <c r="A74" s="38" t="s">
        <v>170</v>
      </c>
      <c r="B74" s="19">
        <v>22041.69</v>
      </c>
      <c r="C74" s="140">
        <v>20150.449999999997</v>
      </c>
      <c r="D74" s="247">
        <f t="shared" si="29"/>
        <v>3.4452217203761709E-2</v>
      </c>
      <c r="E74" s="215">
        <f t="shared" si="30"/>
        <v>3.0623223389298113E-2</v>
      </c>
      <c r="F74" s="52">
        <f t="shared" si="26"/>
        <v>-8.5802858129299595E-2</v>
      </c>
      <c r="H74" s="19">
        <v>7743.2530000000006</v>
      </c>
      <c r="I74" s="140">
        <v>7230.8660000000018</v>
      </c>
      <c r="J74" s="214">
        <f t="shared" si="31"/>
        <v>3.7799734276013519E-2</v>
      </c>
      <c r="K74" s="215">
        <f t="shared" si="32"/>
        <v>3.3777238278658396E-2</v>
      </c>
      <c r="L74" s="52">
        <f t="shared" si="27"/>
        <v>-6.6172059727352156E-2</v>
      </c>
      <c r="N74" s="40">
        <f t="shared" si="28"/>
        <v>3.5130033132668141</v>
      </c>
      <c r="O74" s="143">
        <f t="shared" si="28"/>
        <v>3.5884389678642425</v>
      </c>
      <c r="P74" s="52">
        <f t="shared" si="33"/>
        <v>2.1473265997941582E-2</v>
      </c>
    </row>
    <row r="75" spans="1:16" ht="20.100000000000001" customHeight="1" x14ac:dyDescent="0.25">
      <c r="A75" s="38" t="s">
        <v>177</v>
      </c>
      <c r="B75" s="19">
        <v>23879.07</v>
      </c>
      <c r="C75" s="140">
        <v>24281.779999999992</v>
      </c>
      <c r="D75" s="247">
        <f t="shared" si="29"/>
        <v>3.7324130148996292E-2</v>
      </c>
      <c r="E75" s="215">
        <f t="shared" si="30"/>
        <v>3.6901725431927872E-2</v>
      </c>
      <c r="F75" s="52">
        <f t="shared" si="26"/>
        <v>1.6864559633184704E-2</v>
      </c>
      <c r="H75" s="19">
        <v>6448.7509999999984</v>
      </c>
      <c r="I75" s="140">
        <v>6890.4679999999998</v>
      </c>
      <c r="J75" s="214">
        <f t="shared" si="31"/>
        <v>3.1480448102648377E-2</v>
      </c>
      <c r="K75" s="215">
        <f t="shared" si="32"/>
        <v>3.218715150958E-2</v>
      </c>
      <c r="L75" s="52">
        <f t="shared" si="27"/>
        <v>6.8496519713662621E-2</v>
      </c>
      <c r="N75" s="40">
        <f t="shared" si="28"/>
        <v>2.7005871669206543</v>
      </c>
      <c r="O75" s="143">
        <f t="shared" si="28"/>
        <v>2.8377112386324237</v>
      </c>
      <c r="P75" s="52">
        <f t="shared" si="33"/>
        <v>5.0775651084843602E-2</v>
      </c>
    </row>
    <row r="76" spans="1:16" ht="20.100000000000001" customHeight="1" x14ac:dyDescent="0.25">
      <c r="A76" s="38" t="s">
        <v>183</v>
      </c>
      <c r="B76" s="19">
        <v>10194.490000000002</v>
      </c>
      <c r="C76" s="140">
        <v>9540.869999999999</v>
      </c>
      <c r="D76" s="247">
        <f t="shared" si="29"/>
        <v>1.5934476156845359E-2</v>
      </c>
      <c r="E76" s="215">
        <f t="shared" si="30"/>
        <v>1.4499536900578036E-2</v>
      </c>
      <c r="F76" s="52">
        <f t="shared" si="26"/>
        <v>-6.4115026842932063E-2</v>
      </c>
      <c r="H76" s="19">
        <v>3577.3080000000004</v>
      </c>
      <c r="I76" s="140">
        <v>4090.3059999999987</v>
      </c>
      <c r="J76" s="214">
        <f t="shared" si="31"/>
        <v>1.7463111669405271E-2</v>
      </c>
      <c r="K76" s="215">
        <f t="shared" si="32"/>
        <v>1.9106873283867527E-2</v>
      </c>
      <c r="L76" s="52">
        <f t="shared" si="27"/>
        <v>0.14340336364662987</v>
      </c>
      <c r="N76" s="40">
        <f t="shared" si="28"/>
        <v>3.5090602864880931</v>
      </c>
      <c r="O76" s="143">
        <f t="shared" si="28"/>
        <v>4.2871415290219854</v>
      </c>
      <c r="P76" s="52">
        <f t="shared" si="33"/>
        <v>0.22173493157981755</v>
      </c>
    </row>
    <row r="77" spans="1:16" ht="20.100000000000001" customHeight="1" x14ac:dyDescent="0.25">
      <c r="A77" s="38" t="s">
        <v>182</v>
      </c>
      <c r="B77" s="19">
        <v>9495.760000000002</v>
      </c>
      <c r="C77" s="140">
        <v>9793.4799999999977</v>
      </c>
      <c r="D77" s="247">
        <f t="shared" si="29"/>
        <v>1.4842327699681484E-2</v>
      </c>
      <c r="E77" s="215">
        <f t="shared" si="30"/>
        <v>1.4883435645289473E-2</v>
      </c>
      <c r="F77" s="52">
        <f t="shared" si="26"/>
        <v>3.1352940680892907E-2</v>
      </c>
      <c r="H77" s="19">
        <v>3175.6030000000014</v>
      </c>
      <c r="I77" s="140">
        <v>3667.474999999999</v>
      </c>
      <c r="J77" s="214">
        <f t="shared" si="31"/>
        <v>1.5502134511956591E-2</v>
      </c>
      <c r="K77" s="215">
        <f t="shared" si="32"/>
        <v>1.7131720731102282E-2</v>
      </c>
      <c r="L77" s="52">
        <f t="shared" si="27"/>
        <v>0.15489089788616442</v>
      </c>
      <c r="N77" s="40">
        <f t="shared" si="28"/>
        <v>3.3442325838058258</v>
      </c>
      <c r="O77" s="143">
        <f t="shared" si="28"/>
        <v>3.7448128755049277</v>
      </c>
      <c r="P77" s="52">
        <f t="shared" si="33"/>
        <v>0.11978242591106833</v>
      </c>
    </row>
    <row r="78" spans="1:16" ht="20.100000000000001" customHeight="1" x14ac:dyDescent="0.25">
      <c r="A78" s="38" t="s">
        <v>178</v>
      </c>
      <c r="B78" s="19">
        <v>1541.5300000000002</v>
      </c>
      <c r="C78" s="140">
        <v>1725.1999999999998</v>
      </c>
      <c r="D78" s="247">
        <f t="shared" si="29"/>
        <v>2.4094852248677302E-3</v>
      </c>
      <c r="E78" s="215">
        <f t="shared" si="30"/>
        <v>2.6218364846054111E-3</v>
      </c>
      <c r="F78" s="52">
        <f t="shared" si="26"/>
        <v>0.11914785959403942</v>
      </c>
      <c r="H78" s="19">
        <v>2798.3839999999991</v>
      </c>
      <c r="I78" s="140">
        <v>3379.985999999999</v>
      </c>
      <c r="J78" s="214">
        <f t="shared" si="31"/>
        <v>1.3660689067275442E-2</v>
      </c>
      <c r="K78" s="215">
        <f t="shared" si="32"/>
        <v>1.5788785534198727E-2</v>
      </c>
      <c r="L78" s="52">
        <f t="shared" si="27"/>
        <v>0.20783495045712097</v>
      </c>
      <c r="N78" s="40">
        <f t="shared" si="28"/>
        <v>18.153289264561824</v>
      </c>
      <c r="O78" s="143">
        <f t="shared" si="28"/>
        <v>19.591850220264313</v>
      </c>
      <c r="P78" s="52">
        <f t="shared" si="33"/>
        <v>7.9245195442943436E-2</v>
      </c>
    </row>
    <row r="79" spans="1:16" ht="20.100000000000001" customHeight="1" x14ac:dyDescent="0.25">
      <c r="A79" s="38" t="s">
        <v>198</v>
      </c>
      <c r="B79" s="19">
        <v>4695.0199999999995</v>
      </c>
      <c r="C79" s="140">
        <v>4496.2899999999991</v>
      </c>
      <c r="D79" s="247">
        <f t="shared" si="29"/>
        <v>7.3385411379982791E-3</v>
      </c>
      <c r="E79" s="215">
        <f t="shared" si="30"/>
        <v>6.8331423413902515E-3</v>
      </c>
      <c r="F79" s="52">
        <f t="shared" si="26"/>
        <v>-4.2327828209464603E-2</v>
      </c>
      <c r="H79" s="19">
        <v>2487.8730000000005</v>
      </c>
      <c r="I79" s="140">
        <v>2432.9930000000004</v>
      </c>
      <c r="J79" s="214">
        <f t="shared" si="31"/>
        <v>1.2144887725154867E-2</v>
      </c>
      <c r="K79" s="215">
        <f t="shared" si="32"/>
        <v>1.1365137217493441E-2</v>
      </c>
      <c r="L79" s="52">
        <f t="shared" si="27"/>
        <v>-2.2059003815709282E-2</v>
      </c>
      <c r="N79" s="40">
        <f t="shared" si="28"/>
        <v>5.2989614527733657</v>
      </c>
      <c r="O79" s="143">
        <f t="shared" si="28"/>
        <v>5.4111122725624927</v>
      </c>
      <c r="P79" s="52">
        <f t="shared" si="33"/>
        <v>2.11646793034189E-2</v>
      </c>
    </row>
    <row r="80" spans="1:16" ht="20.100000000000001" customHeight="1" x14ac:dyDescent="0.25">
      <c r="A80" s="38" t="s">
        <v>202</v>
      </c>
      <c r="B80" s="19">
        <v>10390.029999999997</v>
      </c>
      <c r="C80" s="140">
        <v>8808.31</v>
      </c>
      <c r="D80" s="247">
        <f t="shared" si="29"/>
        <v>1.6240114542650775E-2</v>
      </c>
      <c r="E80" s="215">
        <f t="shared" si="30"/>
        <v>1.3386244218475939E-2</v>
      </c>
      <c r="F80" s="52">
        <f t="shared" si="26"/>
        <v>-0.15223440163310384</v>
      </c>
      <c r="H80" s="19">
        <v>2295.5449999999992</v>
      </c>
      <c r="I80" s="140">
        <v>1948.6660000000004</v>
      </c>
      <c r="J80" s="214">
        <f t="shared" si="31"/>
        <v>1.1206012643346591E-2</v>
      </c>
      <c r="K80" s="215">
        <f t="shared" si="32"/>
        <v>9.1027210029227673E-3</v>
      </c>
      <c r="L80" s="52">
        <f t="shared" si="27"/>
        <v>-0.15110964934253038</v>
      </c>
      <c r="N80" s="40">
        <f t="shared" si="28"/>
        <v>2.2093728314547696</v>
      </c>
      <c r="O80" s="143">
        <f t="shared" si="28"/>
        <v>2.212304062867906</v>
      </c>
      <c r="P80" s="52">
        <f t="shared" si="33"/>
        <v>1.3267255627500262E-3</v>
      </c>
    </row>
    <row r="81" spans="1:16" ht="20.100000000000001" customHeight="1" x14ac:dyDescent="0.25">
      <c r="A81" s="38" t="s">
        <v>199</v>
      </c>
      <c r="B81" s="19">
        <v>5136.0300000000007</v>
      </c>
      <c r="C81" s="140">
        <v>7991.4699999999984</v>
      </c>
      <c r="D81" s="247">
        <f t="shared" si="29"/>
        <v>8.0278608911129902E-3</v>
      </c>
      <c r="E81" s="215">
        <f t="shared" si="30"/>
        <v>1.2144868775579413E-2</v>
      </c>
      <c r="F81" s="52">
        <f t="shared" si="26"/>
        <v>0.55596248464280729</v>
      </c>
      <c r="H81" s="19">
        <v>1030.846</v>
      </c>
      <c r="I81" s="140">
        <v>1757.4629999999997</v>
      </c>
      <c r="J81" s="214">
        <f t="shared" si="31"/>
        <v>5.0322138356439375E-3</v>
      </c>
      <c r="K81" s="215">
        <f t="shared" si="32"/>
        <v>8.2095625222381105E-3</v>
      </c>
      <c r="L81" s="52">
        <f t="shared" si="27"/>
        <v>0.70487444293327983</v>
      </c>
      <c r="N81" s="40">
        <f t="shared" si="28"/>
        <v>2.0070871860172153</v>
      </c>
      <c r="O81" s="143">
        <f t="shared" si="28"/>
        <v>2.1991736188711215</v>
      </c>
      <c r="P81" s="52">
        <f t="shared" si="33"/>
        <v>9.5704080117752638E-2</v>
      </c>
    </row>
    <row r="82" spans="1:16" ht="20.100000000000001" customHeight="1" x14ac:dyDescent="0.25">
      <c r="A82" s="38" t="s">
        <v>200</v>
      </c>
      <c r="B82" s="19">
        <v>5576.1299999999992</v>
      </c>
      <c r="C82" s="140">
        <v>4337.8500000000013</v>
      </c>
      <c r="D82" s="247">
        <f t="shared" si="29"/>
        <v>8.715758270641305E-3</v>
      </c>
      <c r="E82" s="215">
        <f t="shared" si="30"/>
        <v>6.5923564773623855E-3</v>
      </c>
      <c r="F82" s="52">
        <f t="shared" si="26"/>
        <v>-0.22206799339326702</v>
      </c>
      <c r="H82" s="19">
        <v>1672.6039999999994</v>
      </c>
      <c r="I82" s="140">
        <v>1503.5790000000004</v>
      </c>
      <c r="J82" s="214">
        <f t="shared" si="31"/>
        <v>8.1650421016848194E-3</v>
      </c>
      <c r="K82" s="215">
        <f t="shared" si="32"/>
        <v>7.0236049394065544E-3</v>
      </c>
      <c r="L82" s="52">
        <f t="shared" si="27"/>
        <v>-0.10105500166207843</v>
      </c>
      <c r="N82" s="40">
        <f t="shared" si="28"/>
        <v>2.9995785607580876</v>
      </c>
      <c r="O82" s="143">
        <f t="shared" si="28"/>
        <v>3.4661848611639408</v>
      </c>
      <c r="P82" s="52">
        <f t="shared" si="33"/>
        <v>0.15555728611686273</v>
      </c>
    </row>
    <row r="83" spans="1:16" ht="20.100000000000001" customHeight="1" x14ac:dyDescent="0.25">
      <c r="A83" s="38" t="s">
        <v>204</v>
      </c>
      <c r="B83" s="19">
        <v>2679.2999999999997</v>
      </c>
      <c r="C83" s="140">
        <v>4282.0300000000007</v>
      </c>
      <c r="D83" s="247">
        <f t="shared" si="29"/>
        <v>4.1878742307889611E-3</v>
      </c>
      <c r="E83" s="215">
        <f t="shared" si="30"/>
        <v>6.5075252041357006E-3</v>
      </c>
      <c r="F83" s="52">
        <f t="shared" si="26"/>
        <v>0.59818982570074308</v>
      </c>
      <c r="H83" s="19">
        <v>947.76599999999962</v>
      </c>
      <c r="I83" s="140">
        <v>1466.7340000000002</v>
      </c>
      <c r="J83" s="214">
        <f t="shared" si="31"/>
        <v>4.6266476060952948E-3</v>
      </c>
      <c r="K83" s="215">
        <f t="shared" si="32"/>
        <v>6.8514924504768501E-3</v>
      </c>
      <c r="L83" s="52">
        <f t="shared" si="27"/>
        <v>0.5475697587801216</v>
      </c>
      <c r="N83" s="40">
        <f t="shared" si="28"/>
        <v>3.5373642369275551</v>
      </c>
      <c r="O83" s="143">
        <f t="shared" si="28"/>
        <v>3.4253239701730251</v>
      </c>
      <c r="P83" s="52">
        <f t="shared" si="33"/>
        <v>-3.1673375782145817E-2</v>
      </c>
    </row>
    <row r="84" spans="1:16" ht="20.100000000000001" customHeight="1" x14ac:dyDescent="0.25">
      <c r="A84" s="38" t="s">
        <v>201</v>
      </c>
      <c r="B84" s="19">
        <v>7514.04</v>
      </c>
      <c r="C84" s="140">
        <v>4553.3900000000031</v>
      </c>
      <c r="D84" s="247">
        <f t="shared" si="29"/>
        <v>1.1744804420974692E-2</v>
      </c>
      <c r="E84" s="215">
        <f t="shared" si="30"/>
        <v>6.9199188677471846E-3</v>
      </c>
      <c r="F84" s="52">
        <f t="shared" si="26"/>
        <v>-0.39401573587577349</v>
      </c>
      <c r="H84" s="19">
        <v>1860.1129999999998</v>
      </c>
      <c r="I84" s="140">
        <v>1256.2820000000002</v>
      </c>
      <c r="J84" s="214">
        <f t="shared" si="31"/>
        <v>9.0803925847906981E-3</v>
      </c>
      <c r="K84" s="215">
        <f t="shared" si="32"/>
        <v>5.8684169308613277E-3</v>
      </c>
      <c r="L84" s="52">
        <f t="shared" si="27"/>
        <v>-0.32462060100649787</v>
      </c>
      <c r="N84" s="40">
        <f t="shared" si="28"/>
        <v>2.4755164997790797</v>
      </c>
      <c r="O84" s="143">
        <f t="shared" si="28"/>
        <v>2.7590037312859197</v>
      </c>
      <c r="P84" s="52">
        <f t="shared" si="33"/>
        <v>0.11451639750013339</v>
      </c>
    </row>
    <row r="85" spans="1:16" ht="20.100000000000001" customHeight="1" x14ac:dyDescent="0.25">
      <c r="A85" s="38" t="s">
        <v>209</v>
      </c>
      <c r="B85" s="19">
        <v>5934.32</v>
      </c>
      <c r="C85" s="140">
        <v>4453.04</v>
      </c>
      <c r="D85" s="247">
        <f t="shared" si="29"/>
        <v>9.2756263969154453E-3</v>
      </c>
      <c r="E85" s="215">
        <f t="shared" si="30"/>
        <v>6.7674140617941577E-3</v>
      </c>
      <c r="F85" s="52">
        <f t="shared" si="26"/>
        <v>-0.24961242400140199</v>
      </c>
      <c r="H85" s="19">
        <v>1604.7460000000001</v>
      </c>
      <c r="I85" s="140">
        <v>1193.8779999999999</v>
      </c>
      <c r="J85" s="214">
        <f t="shared" si="31"/>
        <v>7.8337841189608029E-3</v>
      </c>
      <c r="K85" s="215">
        <f t="shared" si="32"/>
        <v>5.5769117670896014E-3</v>
      </c>
      <c r="L85" s="52">
        <f t="shared" si="27"/>
        <v>-0.25603304198919963</v>
      </c>
      <c r="N85" s="40">
        <f t="shared" si="28"/>
        <v>2.7041784062874941</v>
      </c>
      <c r="O85" s="143">
        <f t="shared" si="28"/>
        <v>2.6810403679284263</v>
      </c>
      <c r="P85" s="52">
        <f t="shared" si="33"/>
        <v>-8.5564023088378609E-3</v>
      </c>
    </row>
    <row r="86" spans="1:16" ht="20.100000000000001" customHeight="1" x14ac:dyDescent="0.25">
      <c r="A86" s="38" t="s">
        <v>208</v>
      </c>
      <c r="B86" s="19">
        <v>2817.8</v>
      </c>
      <c r="C86" s="140">
        <v>2742.1800000000007</v>
      </c>
      <c r="D86" s="247">
        <f t="shared" si="29"/>
        <v>4.4043563645419096E-3</v>
      </c>
      <c r="E86" s="215">
        <f t="shared" si="30"/>
        <v>4.1673704911634989E-3</v>
      </c>
      <c r="F86" s="52">
        <f t="shared" si="26"/>
        <v>-2.6836539144012857E-2</v>
      </c>
      <c r="H86" s="19">
        <v>954.54799999999977</v>
      </c>
      <c r="I86" s="140">
        <v>936.22299999999996</v>
      </c>
      <c r="J86" s="214">
        <f t="shared" si="31"/>
        <v>4.659754854154984E-3</v>
      </c>
      <c r="K86" s="215">
        <f t="shared" si="32"/>
        <v>4.3733388715764326E-3</v>
      </c>
      <c r="L86" s="52">
        <f t="shared" si="27"/>
        <v>-1.9197567854104584E-2</v>
      </c>
      <c r="N86" s="40">
        <f t="shared" si="28"/>
        <v>3.3875647668393771</v>
      </c>
      <c r="O86" s="143">
        <f t="shared" si="28"/>
        <v>3.4141558905688161</v>
      </c>
      <c r="P86" s="52">
        <f t="shared" si="33"/>
        <v>7.8496281428291816E-3</v>
      </c>
    </row>
    <row r="87" spans="1:16" ht="20.100000000000001" customHeight="1" x14ac:dyDescent="0.25">
      <c r="A87" s="38" t="s">
        <v>211</v>
      </c>
      <c r="B87" s="19">
        <v>1064.1399999999999</v>
      </c>
      <c r="C87" s="140">
        <v>3317.08</v>
      </c>
      <c r="D87" s="247">
        <f t="shared" si="29"/>
        <v>1.663301789255315E-3</v>
      </c>
      <c r="E87" s="215">
        <f t="shared" si="30"/>
        <v>5.0410626978639678E-3</v>
      </c>
      <c r="F87" s="52">
        <f t="shared" si="26"/>
        <v>2.1171462401563708</v>
      </c>
      <c r="H87" s="19">
        <v>206.69800000000004</v>
      </c>
      <c r="I87" s="140">
        <v>724.78699999999992</v>
      </c>
      <c r="J87" s="214">
        <f t="shared" si="31"/>
        <v>1.0090241756769982E-3</v>
      </c>
      <c r="K87" s="215">
        <f t="shared" si="32"/>
        <v>3.3856668344115319E-3</v>
      </c>
      <c r="L87" s="52">
        <f t="shared" si="27"/>
        <v>2.5065022399829697</v>
      </c>
      <c r="N87" s="40">
        <f t="shared" si="28"/>
        <v>1.942394797676998</v>
      </c>
      <c r="O87" s="143">
        <f t="shared" si="28"/>
        <v>2.1850151337923713</v>
      </c>
      <c r="P87" s="52">
        <f t="shared" si="33"/>
        <v>0.12490783871823305</v>
      </c>
    </row>
    <row r="88" spans="1:16" ht="20.100000000000001" customHeight="1" x14ac:dyDescent="0.25">
      <c r="A88" s="38" t="s">
        <v>184</v>
      </c>
      <c r="B88" s="19">
        <v>3127.349999999999</v>
      </c>
      <c r="C88" s="140">
        <v>2665.3000000000006</v>
      </c>
      <c r="D88" s="247">
        <f t="shared" si="29"/>
        <v>4.8881978410994873E-3</v>
      </c>
      <c r="E88" s="215">
        <f t="shared" si="30"/>
        <v>4.0505337250282894E-3</v>
      </c>
      <c r="F88" s="52">
        <f t="shared" ref="F88:F94" si="34">(C88-B88)/B88</f>
        <v>-0.14774489583832909</v>
      </c>
      <c r="H88" s="19">
        <v>818.48699999999997</v>
      </c>
      <c r="I88" s="140">
        <v>642.99799999999993</v>
      </c>
      <c r="J88" s="214">
        <f t="shared" si="31"/>
        <v>3.9955547246579015E-3</v>
      </c>
      <c r="K88" s="215">
        <f t="shared" si="32"/>
        <v>3.0036093406655283E-3</v>
      </c>
      <c r="L88" s="52">
        <f t="shared" ref="L88:L95" si="35">(I88-H88)/H88</f>
        <v>-0.21440658190050671</v>
      </c>
      <c r="N88" s="40">
        <f t="shared" si="28"/>
        <v>2.6171902729147689</v>
      </c>
      <c r="O88" s="143">
        <f t="shared" si="28"/>
        <v>2.4124788954339089</v>
      </c>
      <c r="P88" s="52">
        <f t="shared" si="33"/>
        <v>-7.8217995687746691E-2</v>
      </c>
    </row>
    <row r="89" spans="1:16" ht="20.100000000000001" customHeight="1" x14ac:dyDescent="0.25">
      <c r="A89" s="38" t="s">
        <v>197</v>
      </c>
      <c r="B89" s="19">
        <v>2523.6800000000007</v>
      </c>
      <c r="C89" s="140">
        <v>1856.6399999999999</v>
      </c>
      <c r="D89" s="247">
        <f t="shared" si="29"/>
        <v>3.9446327170370955E-3</v>
      </c>
      <c r="E89" s="215">
        <f t="shared" si="30"/>
        <v>2.8215896654172215E-3</v>
      </c>
      <c r="F89" s="52">
        <f t="shared" si="34"/>
        <v>-0.26431243263805265</v>
      </c>
      <c r="H89" s="19">
        <v>878.05399999999975</v>
      </c>
      <c r="I89" s="140">
        <v>619.71500000000003</v>
      </c>
      <c r="J89" s="214">
        <f t="shared" si="31"/>
        <v>4.286339072220779E-3</v>
      </c>
      <c r="K89" s="215">
        <f t="shared" si="32"/>
        <v>2.8948484482852793E-3</v>
      </c>
      <c r="L89" s="52">
        <f t="shared" si="35"/>
        <v>-0.29421766770608615</v>
      </c>
      <c r="N89" s="40">
        <f t="shared" si="28"/>
        <v>3.4792604450643481</v>
      </c>
      <c r="O89" s="143">
        <f t="shared" si="28"/>
        <v>3.3378307049293348</v>
      </c>
      <c r="P89" s="52">
        <f t="shared" si="33"/>
        <v>-4.0649368556367901E-2</v>
      </c>
    </row>
    <row r="90" spans="1:16" ht="20.100000000000001" customHeight="1" x14ac:dyDescent="0.25">
      <c r="A90" s="38" t="s">
        <v>205</v>
      </c>
      <c r="B90" s="19">
        <v>3763.5300000000007</v>
      </c>
      <c r="C90" s="140">
        <v>2955.2000000000007</v>
      </c>
      <c r="D90" s="247">
        <f t="shared" si="29"/>
        <v>5.8825776522976837E-3</v>
      </c>
      <c r="E90" s="215">
        <f t="shared" si="30"/>
        <v>4.4911031644481302E-3</v>
      </c>
      <c r="F90" s="52">
        <f t="shared" si="34"/>
        <v>-0.21477974135984029</v>
      </c>
      <c r="H90" s="19">
        <v>762.27200000000028</v>
      </c>
      <c r="I90" s="140">
        <v>617.09700000000021</v>
      </c>
      <c r="J90" s="214">
        <f t="shared" si="31"/>
        <v>3.7211336173628043E-3</v>
      </c>
      <c r="K90" s="215">
        <f t="shared" si="32"/>
        <v>2.8826190956996386E-3</v>
      </c>
      <c r="L90" s="52">
        <f t="shared" si="35"/>
        <v>-0.19045039041182152</v>
      </c>
      <c r="N90" s="40">
        <f t="shared" si="28"/>
        <v>2.0254176265367891</v>
      </c>
      <c r="O90" s="143">
        <f t="shared" si="28"/>
        <v>2.0881733892799135</v>
      </c>
      <c r="P90" s="52">
        <f t="shared" si="33"/>
        <v>3.0984110101988614E-2</v>
      </c>
    </row>
    <row r="91" spans="1:16" ht="20.100000000000001" customHeight="1" x14ac:dyDescent="0.25">
      <c r="A91" s="38" t="s">
        <v>203</v>
      </c>
      <c r="B91" s="19">
        <v>3824.6300000000006</v>
      </c>
      <c r="C91" s="140">
        <v>2610.92</v>
      </c>
      <c r="D91" s="247">
        <f t="shared" si="29"/>
        <v>5.9780798788125217E-3</v>
      </c>
      <c r="E91" s="215">
        <f t="shared" si="30"/>
        <v>3.9678908615731279E-3</v>
      </c>
      <c r="F91" s="52">
        <f t="shared" si="34"/>
        <v>-0.31734050091119931</v>
      </c>
      <c r="H91" s="19">
        <v>852.9319999999999</v>
      </c>
      <c r="I91" s="140">
        <v>571.51899999999978</v>
      </c>
      <c r="J91" s="214">
        <f t="shared" si="31"/>
        <v>4.1637026396410858E-3</v>
      </c>
      <c r="K91" s="215">
        <f t="shared" si="32"/>
        <v>2.6697125135192045E-3</v>
      </c>
      <c r="L91" s="52">
        <f t="shared" si="35"/>
        <v>-0.32993603241524549</v>
      </c>
      <c r="N91" s="40">
        <f t="shared" si="28"/>
        <v>2.2301033041104623</v>
      </c>
      <c r="O91" s="143">
        <f t="shared" si="28"/>
        <v>2.1889563831905985</v>
      </c>
      <c r="P91" s="52">
        <f t="shared" ref="P91:P93" si="36">(O91-N91)/N91</f>
        <v>-1.8450679322353815E-2</v>
      </c>
    </row>
    <row r="92" spans="1:16" ht="20.100000000000001" customHeight="1" x14ac:dyDescent="0.25">
      <c r="A92" s="38" t="s">
        <v>207</v>
      </c>
      <c r="B92" s="19">
        <v>828.7199999999998</v>
      </c>
      <c r="C92" s="140">
        <v>895.71999999999991</v>
      </c>
      <c r="D92" s="247">
        <f t="shared" si="29"/>
        <v>1.2953290533122188E-3</v>
      </c>
      <c r="E92" s="215">
        <f t="shared" si="30"/>
        <v>1.3612516670477388E-3</v>
      </c>
      <c r="F92" s="52">
        <f t="shared" si="34"/>
        <v>8.0847572159475009E-2</v>
      </c>
      <c r="H92" s="19">
        <v>757.20599999999979</v>
      </c>
      <c r="I92" s="140">
        <v>541.06199999999978</v>
      </c>
      <c r="J92" s="214">
        <f t="shared" si="31"/>
        <v>3.6964032548339933E-3</v>
      </c>
      <c r="K92" s="215">
        <f t="shared" si="32"/>
        <v>2.5274400185990803E-3</v>
      </c>
      <c r="L92" s="52">
        <f t="shared" si="35"/>
        <v>-0.28544940214419862</v>
      </c>
      <c r="N92" s="40">
        <f t="shared" si="28"/>
        <v>9.1370547350130309</v>
      </c>
      <c r="O92" s="143">
        <f t="shared" si="28"/>
        <v>6.0405260572500321</v>
      </c>
      <c r="P92" s="52">
        <f t="shared" si="36"/>
        <v>-0.33889790173819972</v>
      </c>
    </row>
    <row r="93" spans="1:16" ht="20.100000000000001" customHeight="1" x14ac:dyDescent="0.25">
      <c r="A93" s="38" t="s">
        <v>210</v>
      </c>
      <c r="B93" s="19">
        <v>5.1100000000000003</v>
      </c>
      <c r="C93" s="140">
        <v>2778.2400000000002</v>
      </c>
      <c r="D93" s="247">
        <f t="shared" si="29"/>
        <v>7.9871747543506133E-6</v>
      </c>
      <c r="E93" s="215">
        <f t="shared" si="30"/>
        <v>4.2221719191920578E-3</v>
      </c>
      <c r="F93" s="52">
        <f t="shared" si="34"/>
        <v>542.68688845401175</v>
      </c>
      <c r="H93" s="19">
        <v>2.0709999999999997</v>
      </c>
      <c r="I93" s="140">
        <v>535.1450000000001</v>
      </c>
      <c r="J93" s="214">
        <f t="shared" si="31"/>
        <v>1.0109865929167493E-5</v>
      </c>
      <c r="K93" s="215">
        <f t="shared" si="32"/>
        <v>2.4998001869530767E-3</v>
      </c>
      <c r="L93" s="52">
        <f t="shared" si="35"/>
        <v>257.39932399806861</v>
      </c>
      <c r="N93" s="40">
        <f t="shared" si="28"/>
        <v>4.052837573385518</v>
      </c>
      <c r="O93" s="143">
        <f t="shared" si="28"/>
        <v>1.9262014800737159</v>
      </c>
      <c r="P93" s="52">
        <f t="shared" si="36"/>
        <v>-0.52472768888572241</v>
      </c>
    </row>
    <row r="94" spans="1:16" ht="20.100000000000001" customHeight="1" x14ac:dyDescent="0.25">
      <c r="A94" s="38" t="s">
        <v>214</v>
      </c>
      <c r="B94" s="19">
        <v>1611.7099999999998</v>
      </c>
      <c r="C94" s="140">
        <v>1529.7799999999997</v>
      </c>
      <c r="D94" s="247">
        <f t="shared" si="29"/>
        <v>2.5191799262885371E-3</v>
      </c>
      <c r="E94" s="215">
        <f t="shared" si="30"/>
        <v>2.3248510418616194E-3</v>
      </c>
      <c r="F94" s="52">
        <f t="shared" si="34"/>
        <v>-5.0834207146446986E-2</v>
      </c>
      <c r="H94" s="19">
        <v>507.37100000000009</v>
      </c>
      <c r="I94" s="140">
        <v>481.9580000000002</v>
      </c>
      <c r="J94" s="214">
        <f t="shared" si="31"/>
        <v>2.4767999934078425E-3</v>
      </c>
      <c r="K94" s="215">
        <f t="shared" si="32"/>
        <v>2.2513500051453928E-3</v>
      </c>
      <c r="L94" s="52">
        <f t="shared" si="35"/>
        <v>-5.0087608475848824E-2</v>
      </c>
      <c r="N94" s="40">
        <f t="shared" ref="N94" si="37">(H94/B94)*10</f>
        <v>3.1480291119370118</v>
      </c>
      <c r="O94" s="143">
        <f t="shared" ref="O94" si="38">(I94/C94)*10</f>
        <v>3.1505053014158917</v>
      </c>
      <c r="P94" s="52">
        <f t="shared" ref="P94" si="39">(O94-N94)/N94</f>
        <v>7.8658404698049935E-4</v>
      </c>
    </row>
    <row r="95" spans="1:16" ht="20.100000000000001" customHeight="1" thickBot="1" x14ac:dyDescent="0.3">
      <c r="A95" s="8" t="s">
        <v>17</v>
      </c>
      <c r="B95" s="19">
        <f>B96-SUM(B68:B94)</f>
        <v>15748.249999999884</v>
      </c>
      <c r="C95" s="140">
        <f>C96-SUM(C68:C94)</f>
        <v>17195.809999999823</v>
      </c>
      <c r="D95" s="247">
        <f t="shared" si="29"/>
        <v>2.4615269046027611E-2</v>
      </c>
      <c r="E95" s="215">
        <f t="shared" si="30"/>
        <v>2.6132971273094201E-2</v>
      </c>
      <c r="F95" s="52">
        <f>(C95-B95)/B95</f>
        <v>9.1918784626860137E-2</v>
      </c>
      <c r="H95" s="19">
        <f>H96-SUM(H68:H94)</f>
        <v>5234.339999999851</v>
      </c>
      <c r="I95" s="140">
        <f>I96-SUM(I68:I94)</f>
        <v>5933.4919999998529</v>
      </c>
      <c r="J95" s="214">
        <f t="shared" si="31"/>
        <v>2.5552136952041081E-2</v>
      </c>
      <c r="K95" s="215">
        <f t="shared" si="32"/>
        <v>2.7716870027533126E-2</v>
      </c>
      <c r="L95" s="52">
        <f t="shared" si="35"/>
        <v>0.13357023043975397</v>
      </c>
      <c r="N95" s="40">
        <f t="shared" si="28"/>
        <v>3.3237597828329428</v>
      </c>
      <c r="O95" s="143">
        <f t="shared" si="28"/>
        <v>3.4505452200273865</v>
      </c>
      <c r="P95" s="52">
        <f>(O95-N95)/N95</f>
        <v>3.8145186619467593E-2</v>
      </c>
    </row>
    <row r="96" spans="1:16" ht="26.25" customHeight="1" thickBot="1" x14ac:dyDescent="0.3">
      <c r="A96" s="12" t="s">
        <v>18</v>
      </c>
      <c r="B96" s="17">
        <v>639775.65999999992</v>
      </c>
      <c r="C96" s="145">
        <v>658012.04999999993</v>
      </c>
      <c r="D96" s="243">
        <f>SUM(D68:D95)</f>
        <v>0.99999999999999978</v>
      </c>
      <c r="E96" s="244">
        <f>SUM(E68:E95)</f>
        <v>0.99999999999999967</v>
      </c>
      <c r="F96" s="57">
        <f>(C96-B96)/B96</f>
        <v>2.8504351040800797E-2</v>
      </c>
      <c r="G96" s="1"/>
      <c r="H96" s="17">
        <v>204849.40299999985</v>
      </c>
      <c r="I96" s="145">
        <v>214075.10999999984</v>
      </c>
      <c r="J96" s="255">
        <f t="shared" si="31"/>
        <v>1</v>
      </c>
      <c r="K96" s="244">
        <f t="shared" si="32"/>
        <v>1</v>
      </c>
      <c r="L96" s="57">
        <f>(I96-H96)/H96</f>
        <v>4.5036533496756161E-2</v>
      </c>
      <c r="M96" s="1"/>
      <c r="N96" s="37">
        <f t="shared" si="28"/>
        <v>3.2018942858813961</v>
      </c>
      <c r="O96" s="150">
        <f t="shared" si="28"/>
        <v>3.2533615455826359</v>
      </c>
      <c r="P96" s="57">
        <f>(O96-N96)/N96</f>
        <v>1.6074003419845016E-2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151</v>
      </c>
      <c r="K5" s="343" t="str">
        <f>E5</f>
        <v>jan-set</v>
      </c>
      <c r="L5" s="348"/>
      <c r="M5" s="349" t="str">
        <f>E5</f>
        <v>jan-set</v>
      </c>
      <c r="N5" s="350"/>
      <c r="O5" s="131" t="str">
        <f>I5</f>
        <v>2023/2022</v>
      </c>
      <c r="Q5" s="343" t="str">
        <f>E5</f>
        <v>jan-set</v>
      </c>
      <c r="R5" s="344"/>
      <c r="S5" s="131" t="str">
        <f>O5</f>
        <v>2023/2022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232592.74000000008</v>
      </c>
      <c r="F7" s="145">
        <v>229738.49999999977</v>
      </c>
      <c r="G7" s="243">
        <f>E7/E15</f>
        <v>0.43647138910173139</v>
      </c>
      <c r="H7" s="244">
        <f>F7/F15</f>
        <v>0.42057150317838871</v>
      </c>
      <c r="I7" s="164">
        <f t="shared" ref="I7:I18" si="0">(F7-E7)/E7</f>
        <v>-1.2271406235638781E-2</v>
      </c>
      <c r="J7" s="1"/>
      <c r="K7" s="17">
        <v>62904.957000000002</v>
      </c>
      <c r="L7" s="145">
        <v>62624.279000000031</v>
      </c>
      <c r="M7" s="243">
        <f>K7/K15</f>
        <v>0.35290275491321427</v>
      </c>
      <c r="N7" s="244">
        <f>L7/L15</f>
        <v>0.33803627407136128</v>
      </c>
      <c r="O7" s="164">
        <f t="shared" ref="O7:O18" si="1">(L7-K7)/K7</f>
        <v>-4.4619377134296548E-3</v>
      </c>
      <c r="P7" s="1"/>
      <c r="Q7" s="187">
        <f t="shared" ref="Q7:Q18" si="2">(K7/E7)*10</f>
        <v>2.7045107684788432</v>
      </c>
      <c r="R7" s="188">
        <f t="shared" ref="R7:R18" si="3">(L7/F7)*10</f>
        <v>2.7258939620481586</v>
      </c>
      <c r="S7" s="55">
        <f>(R7-Q7)/Q7</f>
        <v>7.9064923011352654E-3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211973.22000000006</v>
      </c>
      <c r="F8" s="181">
        <v>215831.60999999978</v>
      </c>
      <c r="G8" s="245">
        <f>E8/E7</f>
        <v>0.91134925363534558</v>
      </c>
      <c r="H8" s="246">
        <f>F8/F7</f>
        <v>0.93946643684014652</v>
      </c>
      <c r="I8" s="206">
        <f t="shared" si="0"/>
        <v>1.820225215241681E-2</v>
      </c>
      <c r="K8" s="180">
        <v>60112.666000000005</v>
      </c>
      <c r="L8" s="181">
        <v>60414.364000000031</v>
      </c>
      <c r="M8" s="250">
        <f>K8/K7</f>
        <v>0.9556109544753365</v>
      </c>
      <c r="N8" s="246">
        <f>L8/L7</f>
        <v>0.96471152985250341</v>
      </c>
      <c r="O8" s="207">
        <f t="shared" si="1"/>
        <v>5.0188757224646427E-3</v>
      </c>
      <c r="Q8" s="189">
        <f t="shared" si="2"/>
        <v>2.8358613413524592</v>
      </c>
      <c r="R8" s="190">
        <f t="shared" si="3"/>
        <v>2.7991434618867967</v>
      </c>
      <c r="S8" s="182">
        <f t="shared" ref="S8:S18" si="4">(R8-Q8)/Q8</f>
        <v>-1.2947699145315466E-2</v>
      </c>
    </row>
    <row r="9" spans="1:19" ht="24" customHeight="1" x14ac:dyDescent="0.25">
      <c r="A9" s="8"/>
      <c r="B9" t="s">
        <v>37</v>
      </c>
      <c r="E9" s="19">
        <v>20609.629999999997</v>
      </c>
      <c r="F9" s="140">
        <v>13882.770000000002</v>
      </c>
      <c r="G9" s="247">
        <f>E9/E7</f>
        <v>8.8608225690965201E-2</v>
      </c>
      <c r="H9" s="215">
        <f>F9/F7</f>
        <v>6.0428574226784E-2</v>
      </c>
      <c r="I9" s="182">
        <f t="shared" si="0"/>
        <v>-0.32639402065927414</v>
      </c>
      <c r="K9" s="19">
        <v>2774.4320000000007</v>
      </c>
      <c r="L9" s="140">
        <v>2160.0730000000008</v>
      </c>
      <c r="M9" s="247">
        <f>K9/K7</f>
        <v>4.4105141030459663E-2</v>
      </c>
      <c r="N9" s="215">
        <f>L9/L7</f>
        <v>3.4492580744921626E-2</v>
      </c>
      <c r="O9" s="182">
        <f t="shared" si="1"/>
        <v>-0.22143595517929426</v>
      </c>
      <c r="Q9" s="189">
        <f t="shared" si="2"/>
        <v>1.3461823429144537</v>
      </c>
      <c r="R9" s="190">
        <f t="shared" si="3"/>
        <v>1.5559380440646933</v>
      </c>
      <c r="S9" s="182">
        <f t="shared" si="4"/>
        <v>0.15581522239856699</v>
      </c>
    </row>
    <row r="10" spans="1:19" ht="24" customHeight="1" thickBot="1" x14ac:dyDescent="0.3">
      <c r="A10" s="8"/>
      <c r="B10" t="s">
        <v>36</v>
      </c>
      <c r="E10" s="19">
        <v>9.89</v>
      </c>
      <c r="F10" s="140">
        <v>24.12</v>
      </c>
      <c r="G10" s="247">
        <f>E10/E7</f>
        <v>4.2520673689127175E-5</v>
      </c>
      <c r="H10" s="215">
        <f>F10/F7</f>
        <v>1.0498893306955527E-4</v>
      </c>
      <c r="I10" s="186">
        <f t="shared" si="0"/>
        <v>1.4388270980788676</v>
      </c>
      <c r="K10" s="19">
        <v>17.858999999999998</v>
      </c>
      <c r="L10" s="140">
        <v>49.841999999999992</v>
      </c>
      <c r="M10" s="247">
        <f>K10/K7</f>
        <v>2.8390449420385104E-4</v>
      </c>
      <c r="N10" s="215">
        <f>L10/L7</f>
        <v>7.9588940257499757E-4</v>
      </c>
      <c r="O10" s="209">
        <f t="shared" si="1"/>
        <v>1.7908617503779605</v>
      </c>
      <c r="Q10" s="189">
        <f t="shared" si="2"/>
        <v>18.057633973710814</v>
      </c>
      <c r="R10" s="190">
        <f t="shared" si="3"/>
        <v>20.664179104477608</v>
      </c>
      <c r="S10" s="182">
        <f t="shared" si="4"/>
        <v>0.14434588355049888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300300.69999999984</v>
      </c>
      <c r="F11" s="145">
        <v>316514.63000000018</v>
      </c>
      <c r="G11" s="243">
        <f>E11/E15</f>
        <v>0.56352861089826878</v>
      </c>
      <c r="H11" s="244">
        <f>F11/F15</f>
        <v>0.57942849682161124</v>
      </c>
      <c r="I11" s="164">
        <f t="shared" si="0"/>
        <v>5.3992315036229858E-2</v>
      </c>
      <c r="J11" s="1"/>
      <c r="K11" s="17">
        <v>115345.15899999999</v>
      </c>
      <c r="L11" s="145">
        <v>122634.77099999999</v>
      </c>
      <c r="M11" s="243">
        <f>K11/K15</f>
        <v>0.64709724508678579</v>
      </c>
      <c r="N11" s="244">
        <f>L11/L15</f>
        <v>0.66196372592863872</v>
      </c>
      <c r="O11" s="164">
        <f t="shared" si="1"/>
        <v>6.319824831140082E-2</v>
      </c>
      <c r="Q11" s="191">
        <f t="shared" si="2"/>
        <v>3.8409886823440651</v>
      </c>
      <c r="R11" s="192">
        <f t="shared" si="3"/>
        <v>3.8745372054365994</v>
      </c>
      <c r="S11" s="57">
        <f t="shared" si="4"/>
        <v>8.7343457289388408E-3</v>
      </c>
    </row>
    <row r="12" spans="1:19" s="3" customFormat="1" ht="24" customHeight="1" x14ac:dyDescent="0.25">
      <c r="A12" s="46"/>
      <c r="B12" s="3" t="s">
        <v>33</v>
      </c>
      <c r="E12" s="31">
        <v>293751.2199999998</v>
      </c>
      <c r="F12" s="141">
        <v>310651.85000000021</v>
      </c>
      <c r="G12" s="247">
        <f>E12/E11</f>
        <v>0.97819026062876291</v>
      </c>
      <c r="H12" s="215">
        <f>F12/F11</f>
        <v>0.98147706474105167</v>
      </c>
      <c r="I12" s="206">
        <f t="shared" si="0"/>
        <v>5.7533820625495356E-2</v>
      </c>
      <c r="K12" s="31">
        <v>113766.75699999998</v>
      </c>
      <c r="L12" s="141">
        <v>120962.44100000001</v>
      </c>
      <c r="M12" s="247">
        <f>K12/K11</f>
        <v>0.98631583662735245</v>
      </c>
      <c r="N12" s="215">
        <f>L12/L11</f>
        <v>0.98636332920620051</v>
      </c>
      <c r="O12" s="206">
        <f t="shared" si="1"/>
        <v>6.3249442893059032E-2</v>
      </c>
      <c r="Q12" s="189">
        <f t="shared" si="2"/>
        <v>3.8728947917220586</v>
      </c>
      <c r="R12" s="190">
        <f t="shared" si="3"/>
        <v>3.8938265135069989</v>
      </c>
      <c r="S12" s="182">
        <f t="shared" si="4"/>
        <v>5.4046709013835965E-3</v>
      </c>
    </row>
    <row r="13" spans="1:19" ht="24" customHeight="1" x14ac:dyDescent="0.25">
      <c r="A13" s="8"/>
      <c r="B13" s="3" t="s">
        <v>37</v>
      </c>
      <c r="D13" s="3"/>
      <c r="E13" s="19">
        <v>6529.7700000000013</v>
      </c>
      <c r="F13" s="140">
        <v>5762.5499999999993</v>
      </c>
      <c r="G13" s="247">
        <f>E13/E11</f>
        <v>2.1744105158596049E-2</v>
      </c>
      <c r="H13" s="215">
        <f>F13/F11</f>
        <v>1.8206267432251066E-2</v>
      </c>
      <c r="I13" s="182">
        <f t="shared" si="0"/>
        <v>-0.11749571577559423</v>
      </c>
      <c r="K13" s="19">
        <v>1561.7060000000001</v>
      </c>
      <c r="L13" s="140">
        <v>1638.8240000000001</v>
      </c>
      <c r="M13" s="247">
        <f>K13/K11</f>
        <v>1.3539415208574122E-2</v>
      </c>
      <c r="N13" s="215">
        <f>L13/L11</f>
        <v>1.3363453012849025E-2</v>
      </c>
      <c r="O13" s="182">
        <f t="shared" si="1"/>
        <v>4.938061325243031E-2</v>
      </c>
      <c r="Q13" s="189">
        <f t="shared" si="2"/>
        <v>2.3916707632887526</v>
      </c>
      <c r="R13" s="190">
        <f t="shared" si="3"/>
        <v>2.8439215277958545</v>
      </c>
      <c r="S13" s="182">
        <f t="shared" si="4"/>
        <v>0.18909407241539311</v>
      </c>
    </row>
    <row r="14" spans="1:19" ht="24" customHeight="1" thickBot="1" x14ac:dyDescent="0.3">
      <c r="A14" s="8"/>
      <c r="B14" t="s">
        <v>36</v>
      </c>
      <c r="E14" s="19">
        <v>19.709999999999997</v>
      </c>
      <c r="F14" s="140">
        <v>100.23</v>
      </c>
      <c r="G14" s="247">
        <f>E14/E11</f>
        <v>6.5634212640862995E-5</v>
      </c>
      <c r="H14" s="215">
        <f>F14/F11</f>
        <v>3.1666782669729972E-4</v>
      </c>
      <c r="I14" s="182">
        <f t="shared" si="0"/>
        <v>4.0852359208523605</v>
      </c>
      <c r="K14" s="19">
        <v>16.696000000000002</v>
      </c>
      <c r="L14" s="140">
        <v>33.506000000000007</v>
      </c>
      <c r="M14" s="247">
        <f>K14/K11</f>
        <v>1.4474816407336179E-4</v>
      </c>
      <c r="N14" s="215">
        <f>L14/L11</f>
        <v>2.7321778095055934E-4</v>
      </c>
      <c r="O14" s="182">
        <f t="shared" si="1"/>
        <v>1.0068279827503597</v>
      </c>
      <c r="Q14" s="189">
        <f t="shared" ref="Q14" si="5">(K14/E14)*10</f>
        <v>8.4708269913749383</v>
      </c>
      <c r="R14" s="190">
        <f t="shared" ref="R14" si="6">(L14/F14)*10</f>
        <v>3.3429113040007987</v>
      </c>
      <c r="S14" s="182">
        <f t="shared" ref="S14" si="7">(R14-Q14)/Q14</f>
        <v>-0.60536187229362881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532893.43999999983</v>
      </c>
      <c r="F15" s="145">
        <v>546253.13</v>
      </c>
      <c r="G15" s="243">
        <f>G7+G11</f>
        <v>1.0000000000000002</v>
      </c>
      <c r="H15" s="244">
        <f>H7+H11</f>
        <v>1</v>
      </c>
      <c r="I15" s="164">
        <f t="shared" si="0"/>
        <v>2.5070096565647685E-2</v>
      </c>
      <c r="J15" s="1"/>
      <c r="K15" s="17">
        <v>178250.11599999998</v>
      </c>
      <c r="L15" s="145">
        <v>185259.05000000002</v>
      </c>
      <c r="M15" s="243">
        <f>M7+M11</f>
        <v>1</v>
      </c>
      <c r="N15" s="244">
        <f>N7+N11</f>
        <v>1</v>
      </c>
      <c r="O15" s="164">
        <f t="shared" si="1"/>
        <v>3.9320782265297588E-2</v>
      </c>
      <c r="Q15" s="191">
        <f t="shared" si="2"/>
        <v>3.3449485885958747</v>
      </c>
      <c r="R15" s="192">
        <f t="shared" si="3"/>
        <v>3.3914505899490228</v>
      </c>
      <c r="S15" s="57">
        <f t="shared" si="4"/>
        <v>1.3902157274312085E-2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505724.43999999983</v>
      </c>
      <c r="F16" s="181">
        <f t="shared" ref="F16:F17" si="8">F8+F12</f>
        <v>526483.46</v>
      </c>
      <c r="G16" s="245">
        <f>E16/E15</f>
        <v>0.94901607345738759</v>
      </c>
      <c r="H16" s="246">
        <f>F16/F15</f>
        <v>0.96380859181529988</v>
      </c>
      <c r="I16" s="207">
        <f t="shared" si="0"/>
        <v>4.1048085396070917E-2</v>
      </c>
      <c r="J16" s="3"/>
      <c r="K16" s="180">
        <f t="shared" ref="K16:L18" si="9">K8+K12</f>
        <v>173879.42299999998</v>
      </c>
      <c r="L16" s="181">
        <f t="shared" si="9"/>
        <v>181376.80500000005</v>
      </c>
      <c r="M16" s="250">
        <f>K16/K15</f>
        <v>0.97547999912662053</v>
      </c>
      <c r="N16" s="246">
        <f>L16/L15</f>
        <v>0.97904423562573617</v>
      </c>
      <c r="O16" s="207">
        <f t="shared" si="1"/>
        <v>4.3118282029266174E-2</v>
      </c>
      <c r="P16" s="3"/>
      <c r="Q16" s="189">
        <f t="shared" si="2"/>
        <v>3.4382246386984985</v>
      </c>
      <c r="R16" s="190">
        <f t="shared" si="3"/>
        <v>3.4450617878859875</v>
      </c>
      <c r="S16" s="182">
        <f t="shared" si="4"/>
        <v>1.9885696561342593E-3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27139.399999999998</v>
      </c>
      <c r="F17" s="140">
        <f t="shared" si="8"/>
        <v>19645.32</v>
      </c>
      <c r="G17" s="248">
        <f>E17/E15</f>
        <v>5.0928380728424816E-2</v>
      </c>
      <c r="H17" s="215">
        <f>F17/F15</f>
        <v>3.5963766468486869E-2</v>
      </c>
      <c r="I17" s="182">
        <f t="shared" si="0"/>
        <v>-0.27613285481624494</v>
      </c>
      <c r="K17" s="19">
        <f t="shared" si="9"/>
        <v>4336.1380000000008</v>
      </c>
      <c r="L17" s="140">
        <f t="shared" si="9"/>
        <v>3798.8970000000008</v>
      </c>
      <c r="M17" s="247">
        <f>K17/K15</f>
        <v>2.4326144057039499E-2</v>
      </c>
      <c r="N17" s="215">
        <f>L17/L15</f>
        <v>2.0505864625776721E-2</v>
      </c>
      <c r="O17" s="182">
        <f t="shared" si="1"/>
        <v>-0.12389850138533411</v>
      </c>
      <c r="Q17" s="189">
        <f t="shared" si="2"/>
        <v>1.5977280264117855</v>
      </c>
      <c r="R17" s="190">
        <f t="shared" si="3"/>
        <v>1.9337414712511687</v>
      </c>
      <c r="S17" s="182">
        <f t="shared" si="4"/>
        <v>0.21030703554347105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29.599999999999998</v>
      </c>
      <c r="F18" s="142">
        <f>F10+F14</f>
        <v>124.35000000000001</v>
      </c>
      <c r="G18" s="249">
        <f>E18/E15</f>
        <v>5.5545814187541901E-5</v>
      </c>
      <c r="H18" s="221">
        <f>F18/F15</f>
        <v>2.2764171621314098E-4</v>
      </c>
      <c r="I18" s="208">
        <f t="shared" si="0"/>
        <v>3.201013513513514</v>
      </c>
      <c r="K18" s="21">
        <f t="shared" si="9"/>
        <v>34.555</v>
      </c>
      <c r="L18" s="142">
        <f t="shared" si="9"/>
        <v>83.347999999999999</v>
      </c>
      <c r="M18" s="249">
        <f>K18/K15</f>
        <v>1.9385681634002418E-4</v>
      </c>
      <c r="N18" s="221">
        <f>L18/L15</f>
        <v>4.4989974848732081E-4</v>
      </c>
      <c r="O18" s="208">
        <f t="shared" si="1"/>
        <v>1.4120387787585009</v>
      </c>
      <c r="Q18" s="193">
        <f t="shared" si="2"/>
        <v>11.673986486486488</v>
      </c>
      <c r="R18" s="194">
        <f t="shared" si="3"/>
        <v>6.7026940088459988</v>
      </c>
      <c r="S18" s="186">
        <f t="shared" si="4"/>
        <v>-0.42584360393042531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78380.63</v>
      </c>
      <c r="C7" s="147">
        <v>72467.37</v>
      </c>
      <c r="D7" s="247">
        <f>B7/$B$33</f>
        <v>0.14708499695548885</v>
      </c>
      <c r="E7" s="246">
        <f>C7/$C$33</f>
        <v>0.13266261742060872</v>
      </c>
      <c r="F7" s="52">
        <f>(C7-B7)/B7</f>
        <v>-7.5442874087641415E-2</v>
      </c>
      <c r="H7" s="39">
        <v>26936.061000000005</v>
      </c>
      <c r="I7" s="147">
        <v>26243.091999999993</v>
      </c>
      <c r="J7" s="247">
        <f>H7/$H$33</f>
        <v>0.15111384836349845</v>
      </c>
      <c r="K7" s="246">
        <f>I7/$I$33</f>
        <v>0.14165619439374219</v>
      </c>
      <c r="L7" s="52">
        <f t="shared" ref="L7:L33" si="0">(I7-H7)/H7</f>
        <v>-2.5726441590699239E-2</v>
      </c>
      <c r="N7" s="27">
        <f t="shared" ref="N7:N33" si="1">(H7/B7)*10</f>
        <v>3.4365711273308222</v>
      </c>
      <c r="O7" s="151">
        <f t="shared" ref="O7:O33" si="2">(I7/C7)*10</f>
        <v>3.6213666923471894</v>
      </c>
      <c r="P7" s="61">
        <f>(O7-N7)/N7</f>
        <v>5.3773240293704505E-2</v>
      </c>
    </row>
    <row r="8" spans="1:16" ht="20.100000000000001" customHeight="1" x14ac:dyDescent="0.25">
      <c r="A8" s="8" t="s">
        <v>166</v>
      </c>
      <c r="B8" s="19">
        <v>47943.45</v>
      </c>
      <c r="C8" s="140">
        <v>56667.369999999981</v>
      </c>
      <c r="D8" s="247">
        <f t="shared" ref="D8:D32" si="3">B8/$B$33</f>
        <v>8.9968174500327833E-2</v>
      </c>
      <c r="E8" s="215">
        <f t="shared" ref="E8:E32" si="4">C8/$C$33</f>
        <v>0.10373829803043877</v>
      </c>
      <c r="F8" s="52">
        <f t="shared" ref="F8:F33" si="5">(C8-B8)/B8</f>
        <v>0.18196270814887089</v>
      </c>
      <c r="H8" s="19">
        <v>20382.089999999997</v>
      </c>
      <c r="I8" s="140">
        <v>24180.004000000004</v>
      </c>
      <c r="J8" s="247">
        <f t="shared" ref="J8:J32" si="6">H8/$H$33</f>
        <v>0.1143454515339558</v>
      </c>
      <c r="K8" s="215">
        <f t="shared" ref="K8:K32" si="7">I8/$I$33</f>
        <v>0.13051996110311487</v>
      </c>
      <c r="L8" s="52">
        <f t="shared" si="0"/>
        <v>0.18633584681453219</v>
      </c>
      <c r="N8" s="27">
        <f t="shared" si="1"/>
        <v>4.2512772860526304</v>
      </c>
      <c r="O8" s="152">
        <f t="shared" si="2"/>
        <v>4.2670065683302418</v>
      </c>
      <c r="P8" s="52">
        <f t="shared" ref="P8:P71" si="8">(O8-N8)/N8</f>
        <v>3.6998956358869372E-3</v>
      </c>
    </row>
    <row r="9" spans="1:16" ht="20.100000000000001" customHeight="1" x14ac:dyDescent="0.25">
      <c r="A9" s="8" t="s">
        <v>167</v>
      </c>
      <c r="B9" s="19">
        <v>51658.19</v>
      </c>
      <c r="C9" s="140">
        <v>43770.54</v>
      </c>
      <c r="D9" s="247">
        <f t="shared" si="3"/>
        <v>9.6939061587997755E-2</v>
      </c>
      <c r="E9" s="215">
        <f t="shared" si="4"/>
        <v>8.0128675875962535E-2</v>
      </c>
      <c r="F9" s="52">
        <f t="shared" si="5"/>
        <v>-0.15268924443539353</v>
      </c>
      <c r="H9" s="19">
        <v>20883.888999999999</v>
      </c>
      <c r="I9" s="140">
        <v>18267.618000000002</v>
      </c>
      <c r="J9" s="247">
        <f t="shared" si="6"/>
        <v>0.11716059135692232</v>
      </c>
      <c r="K9" s="215">
        <f t="shared" si="7"/>
        <v>9.8605806302040355E-2</v>
      </c>
      <c r="L9" s="52">
        <f t="shared" si="0"/>
        <v>-0.12527700180746973</v>
      </c>
      <c r="N9" s="27">
        <f t="shared" si="1"/>
        <v>4.0427062969105183</v>
      </c>
      <c r="O9" s="152">
        <f t="shared" si="2"/>
        <v>4.1734961460379525</v>
      </c>
      <c r="P9" s="52">
        <f t="shared" si="8"/>
        <v>3.2352053184616765E-2</v>
      </c>
    </row>
    <row r="10" spans="1:16" ht="20.100000000000001" customHeight="1" x14ac:dyDescent="0.25">
      <c r="A10" s="8" t="s">
        <v>168</v>
      </c>
      <c r="B10" s="19">
        <v>59750.19999999999</v>
      </c>
      <c r="C10" s="140">
        <v>57379.640000000007</v>
      </c>
      <c r="D10" s="247">
        <f t="shared" si="3"/>
        <v>0.11212410496177241</v>
      </c>
      <c r="E10" s="215">
        <f t="shared" si="4"/>
        <v>0.10504221733246644</v>
      </c>
      <c r="F10" s="52">
        <f t="shared" si="5"/>
        <v>-3.9674511549751858E-2</v>
      </c>
      <c r="H10" s="19">
        <v>15086.928000000002</v>
      </c>
      <c r="I10" s="140">
        <v>14458.448</v>
      </c>
      <c r="J10" s="247">
        <f t="shared" si="6"/>
        <v>8.463909218437761E-2</v>
      </c>
      <c r="K10" s="215">
        <f t="shared" si="7"/>
        <v>7.8044489594435495E-2</v>
      </c>
      <c r="L10" s="52">
        <f t="shared" si="0"/>
        <v>-4.1657254545126837E-2</v>
      </c>
      <c r="N10" s="27">
        <f t="shared" si="1"/>
        <v>2.5250004184086423</v>
      </c>
      <c r="O10" s="152">
        <f t="shared" si="2"/>
        <v>2.5197871579535875</v>
      </c>
      <c r="P10" s="52">
        <f t="shared" si="8"/>
        <v>-2.0646572638353768E-3</v>
      </c>
    </row>
    <row r="11" spans="1:16" ht="20.100000000000001" customHeight="1" x14ac:dyDescent="0.25">
      <c r="A11" s="8" t="s">
        <v>165</v>
      </c>
      <c r="B11" s="19">
        <v>35369.210000000006</v>
      </c>
      <c r="C11" s="140">
        <v>36808.430000000008</v>
      </c>
      <c r="D11" s="247">
        <f t="shared" si="3"/>
        <v>6.6372012385815804E-2</v>
      </c>
      <c r="E11" s="215">
        <f t="shared" si="4"/>
        <v>6.7383467441184328E-2</v>
      </c>
      <c r="F11" s="52">
        <f t="shared" si="5"/>
        <v>4.0691324459890418E-2</v>
      </c>
      <c r="H11" s="19">
        <v>12320.436000000002</v>
      </c>
      <c r="I11" s="140">
        <v>13588.461000000001</v>
      </c>
      <c r="J11" s="247">
        <f t="shared" si="6"/>
        <v>6.9118810559427646E-2</v>
      </c>
      <c r="K11" s="215">
        <f t="shared" si="7"/>
        <v>7.3348432910565003E-2</v>
      </c>
      <c r="L11" s="52">
        <f t="shared" si="0"/>
        <v>0.10292046482770573</v>
      </c>
      <c r="N11" s="27">
        <f t="shared" si="1"/>
        <v>3.4833789049854373</v>
      </c>
      <c r="O11" s="152">
        <f t="shared" si="2"/>
        <v>3.6916709025622656</v>
      </c>
      <c r="P11" s="52">
        <f t="shared" si="8"/>
        <v>5.9795963418943381E-2</v>
      </c>
    </row>
    <row r="12" spans="1:16" ht="20.100000000000001" customHeight="1" x14ac:dyDescent="0.25">
      <c r="A12" s="8" t="s">
        <v>173</v>
      </c>
      <c r="B12" s="19">
        <v>22528.920000000002</v>
      </c>
      <c r="C12" s="140">
        <v>22422.150000000009</v>
      </c>
      <c r="D12" s="247">
        <f t="shared" si="3"/>
        <v>4.2276594735337694E-2</v>
      </c>
      <c r="E12" s="215">
        <f t="shared" si="4"/>
        <v>4.1047178988246752E-2</v>
      </c>
      <c r="F12" s="52">
        <f t="shared" si="5"/>
        <v>-4.7392418278369821E-3</v>
      </c>
      <c r="H12" s="19">
        <v>9866.8389999999999</v>
      </c>
      <c r="I12" s="140">
        <v>10518.808000000005</v>
      </c>
      <c r="J12" s="247">
        <f t="shared" si="6"/>
        <v>5.535389946113696E-2</v>
      </c>
      <c r="K12" s="215">
        <f t="shared" si="7"/>
        <v>5.6778915793857347E-2</v>
      </c>
      <c r="L12" s="52">
        <f t="shared" si="0"/>
        <v>6.6076785077774619E-2</v>
      </c>
      <c r="N12" s="27">
        <f t="shared" si="1"/>
        <v>4.3796324901504375</v>
      </c>
      <c r="O12" s="152">
        <f t="shared" si="2"/>
        <v>4.6912575288275207</v>
      </c>
      <c r="P12" s="52">
        <f t="shared" si="8"/>
        <v>7.1153239313552316E-2</v>
      </c>
    </row>
    <row r="13" spans="1:16" ht="20.100000000000001" customHeight="1" x14ac:dyDescent="0.25">
      <c r="A13" s="8" t="s">
        <v>164</v>
      </c>
      <c r="B13" s="19">
        <v>49361.429999999993</v>
      </c>
      <c r="C13" s="140">
        <v>38832.440000000017</v>
      </c>
      <c r="D13" s="247">
        <f t="shared" si="3"/>
        <v>9.2629081716599809E-2</v>
      </c>
      <c r="E13" s="215">
        <f t="shared" si="4"/>
        <v>7.1088727674658889E-2</v>
      </c>
      <c r="F13" s="52">
        <f t="shared" si="5"/>
        <v>-0.21330399058536142</v>
      </c>
      <c r="H13" s="19">
        <v>10615.035999999995</v>
      </c>
      <c r="I13" s="140">
        <v>9421.3820000000014</v>
      </c>
      <c r="J13" s="247">
        <f t="shared" si="6"/>
        <v>5.9551355355078682E-2</v>
      </c>
      <c r="K13" s="215">
        <f t="shared" si="7"/>
        <v>5.0855178195073361E-2</v>
      </c>
      <c r="L13" s="52">
        <f t="shared" si="0"/>
        <v>-0.11244935956882235</v>
      </c>
      <c r="N13" s="27">
        <f t="shared" si="1"/>
        <v>2.1504717347127094</v>
      </c>
      <c r="O13" s="152">
        <f t="shared" si="2"/>
        <v>2.4261627649460085</v>
      </c>
      <c r="P13" s="52">
        <f t="shared" si="8"/>
        <v>0.12820025754494738</v>
      </c>
    </row>
    <row r="14" spans="1:16" ht="20.100000000000001" customHeight="1" x14ac:dyDescent="0.25">
      <c r="A14" s="8" t="s">
        <v>172</v>
      </c>
      <c r="B14" s="19">
        <v>30751.700000000004</v>
      </c>
      <c r="C14" s="140">
        <v>37333.730000000003</v>
      </c>
      <c r="D14" s="247">
        <f t="shared" si="3"/>
        <v>5.7707034261859171E-2</v>
      </c>
      <c r="E14" s="215">
        <f t="shared" si="4"/>
        <v>6.834510952825118E-2</v>
      </c>
      <c r="F14" s="52">
        <f t="shared" si="5"/>
        <v>0.21403792310668998</v>
      </c>
      <c r="H14" s="19">
        <v>7353.3419999999996</v>
      </c>
      <c r="I14" s="140">
        <v>8662.768</v>
      </c>
      <c r="J14" s="247">
        <f t="shared" si="6"/>
        <v>4.1252943700749126E-2</v>
      </c>
      <c r="K14" s="215">
        <f t="shared" si="7"/>
        <v>4.6760295920766103E-2</v>
      </c>
      <c r="L14" s="52">
        <f t="shared" si="0"/>
        <v>0.17807222892665681</v>
      </c>
      <c r="N14" s="27">
        <f t="shared" si="1"/>
        <v>2.3911985353655241</v>
      </c>
      <c r="O14" s="152">
        <f t="shared" si="2"/>
        <v>2.3203596318931967</v>
      </c>
      <c r="P14" s="52">
        <f t="shared" si="8"/>
        <v>-2.9624852317626047E-2</v>
      </c>
    </row>
    <row r="15" spans="1:16" ht="20.100000000000001" customHeight="1" x14ac:dyDescent="0.25">
      <c r="A15" s="8" t="s">
        <v>175</v>
      </c>
      <c r="B15" s="19">
        <v>16580.500000000004</v>
      </c>
      <c r="C15" s="140">
        <v>21304.670000000006</v>
      </c>
      <c r="D15" s="247">
        <f t="shared" si="3"/>
        <v>3.1114100410018178E-2</v>
      </c>
      <c r="E15" s="215">
        <f t="shared" si="4"/>
        <v>3.9001460733048832E-2</v>
      </c>
      <c r="F15" s="52">
        <f t="shared" si="5"/>
        <v>0.28492325321914302</v>
      </c>
      <c r="H15" s="19">
        <v>5089.885000000002</v>
      </c>
      <c r="I15" s="140">
        <v>5586.1270000000004</v>
      </c>
      <c r="J15" s="247">
        <f t="shared" si="6"/>
        <v>2.8554735975599606E-2</v>
      </c>
      <c r="K15" s="215">
        <f t="shared" si="7"/>
        <v>3.0153058649496488E-2</v>
      </c>
      <c r="L15" s="52">
        <f t="shared" si="0"/>
        <v>9.7495719451421436E-2</v>
      </c>
      <c r="N15" s="27">
        <f t="shared" si="1"/>
        <v>3.069801875697356</v>
      </c>
      <c r="O15" s="152">
        <f t="shared" si="2"/>
        <v>2.6220199608818158</v>
      </c>
      <c r="P15" s="52">
        <f t="shared" si="8"/>
        <v>-0.14586671483931488</v>
      </c>
    </row>
    <row r="16" spans="1:16" ht="20.100000000000001" customHeight="1" x14ac:dyDescent="0.25">
      <c r="A16" s="8" t="s">
        <v>179</v>
      </c>
      <c r="B16" s="19">
        <v>9186.66</v>
      </c>
      <c r="C16" s="140">
        <v>27324.920000000002</v>
      </c>
      <c r="D16" s="247">
        <f t="shared" si="3"/>
        <v>1.7239206397436601E-2</v>
      </c>
      <c r="E16" s="215">
        <f t="shared" si="4"/>
        <v>5.0022450214610249E-2</v>
      </c>
      <c r="F16" s="52">
        <f t="shared" si="5"/>
        <v>1.9744128987031198</v>
      </c>
      <c r="H16" s="19">
        <v>2044.2060000000001</v>
      </c>
      <c r="I16" s="140">
        <v>5224.7470000000012</v>
      </c>
      <c r="J16" s="247">
        <f t="shared" si="6"/>
        <v>1.1468188890266979E-2</v>
      </c>
      <c r="K16" s="215">
        <f t="shared" si="7"/>
        <v>2.820238471480882E-2</v>
      </c>
      <c r="L16" s="52">
        <f t="shared" si="0"/>
        <v>1.5558808652356959</v>
      </c>
      <c r="N16" s="27">
        <f t="shared" si="1"/>
        <v>2.2251895683523721</v>
      </c>
      <c r="O16" s="152">
        <f t="shared" si="2"/>
        <v>1.9120813528456813</v>
      </c>
      <c r="P16" s="52">
        <f t="shared" si="8"/>
        <v>-0.14071080502976199</v>
      </c>
    </row>
    <row r="17" spans="1:16" ht="20.100000000000001" customHeight="1" x14ac:dyDescent="0.25">
      <c r="A17" s="8" t="s">
        <v>170</v>
      </c>
      <c r="B17" s="19">
        <v>10426.290000000005</v>
      </c>
      <c r="C17" s="140">
        <v>7518.5999999999985</v>
      </c>
      <c r="D17" s="247">
        <f t="shared" si="3"/>
        <v>1.9565431317750882E-2</v>
      </c>
      <c r="E17" s="215">
        <f t="shared" si="4"/>
        <v>1.3763948592843767E-2</v>
      </c>
      <c r="F17" s="52">
        <f t="shared" si="5"/>
        <v>-0.27888059894746881</v>
      </c>
      <c r="H17" s="19">
        <v>4591.9649999999992</v>
      </c>
      <c r="I17" s="140">
        <v>3708.3149999999991</v>
      </c>
      <c r="J17" s="247">
        <f t="shared" si="6"/>
        <v>2.5761357709298768E-2</v>
      </c>
      <c r="K17" s="215">
        <f t="shared" si="7"/>
        <v>2.0016916852375097E-2</v>
      </c>
      <c r="L17" s="52">
        <f t="shared" si="0"/>
        <v>-0.19243395801143959</v>
      </c>
      <c r="N17" s="27">
        <f t="shared" si="1"/>
        <v>4.4042176076053874</v>
      </c>
      <c r="O17" s="152">
        <f t="shared" si="2"/>
        <v>4.9321881733301414</v>
      </c>
      <c r="P17" s="52">
        <f t="shared" si="8"/>
        <v>0.11987840128812716</v>
      </c>
    </row>
    <row r="18" spans="1:16" ht="20.100000000000001" customHeight="1" x14ac:dyDescent="0.25">
      <c r="A18" s="8" t="s">
        <v>174</v>
      </c>
      <c r="B18" s="19">
        <v>9909.5399999999991</v>
      </c>
      <c r="C18" s="140">
        <v>9832.8200000000015</v>
      </c>
      <c r="D18" s="247">
        <f t="shared" si="3"/>
        <v>1.8595725254189649E-2</v>
      </c>
      <c r="E18" s="215">
        <f t="shared" si="4"/>
        <v>1.8000482670003204E-2</v>
      </c>
      <c r="F18" s="52">
        <f t="shared" si="5"/>
        <v>-7.742034443576345E-3</v>
      </c>
      <c r="H18" s="19">
        <v>3425.549</v>
      </c>
      <c r="I18" s="140">
        <v>3461.018</v>
      </c>
      <c r="J18" s="247">
        <f t="shared" si="6"/>
        <v>1.9217653692859309E-2</v>
      </c>
      <c r="K18" s="215">
        <f t="shared" si="7"/>
        <v>1.8682045492514409E-2</v>
      </c>
      <c r="L18" s="52">
        <f t="shared" si="0"/>
        <v>1.0354252705186834E-2</v>
      </c>
      <c r="N18" s="27">
        <f t="shared" si="1"/>
        <v>3.4568193881855263</v>
      </c>
      <c r="O18" s="152">
        <f t="shared" si="2"/>
        <v>3.5198630708179337</v>
      </c>
      <c r="P18" s="52">
        <f t="shared" si="8"/>
        <v>1.8237482365400317E-2</v>
      </c>
    </row>
    <row r="19" spans="1:16" ht="20.100000000000001" customHeight="1" x14ac:dyDescent="0.25">
      <c r="A19" s="8" t="s">
        <v>171</v>
      </c>
      <c r="B19" s="19">
        <v>13731.160000000002</v>
      </c>
      <c r="C19" s="140">
        <v>9651.4099999999962</v>
      </c>
      <c r="D19" s="247">
        <f t="shared" si="3"/>
        <v>2.5767177768223227E-2</v>
      </c>
      <c r="E19" s="215">
        <f t="shared" si="4"/>
        <v>1.7668383886422768E-2</v>
      </c>
      <c r="F19" s="52">
        <f t="shared" si="5"/>
        <v>-0.29711619411615658</v>
      </c>
      <c r="H19" s="19">
        <v>4912.4449999999979</v>
      </c>
      <c r="I19" s="140">
        <v>3436.6019999999999</v>
      </c>
      <c r="J19" s="247">
        <f t="shared" si="6"/>
        <v>2.7559280802936466E-2</v>
      </c>
      <c r="K19" s="215">
        <f t="shared" si="7"/>
        <v>1.8550251661119937E-2</v>
      </c>
      <c r="L19" s="52">
        <f t="shared" si="0"/>
        <v>-0.30042941956602032</v>
      </c>
      <c r="N19" s="27">
        <f t="shared" si="1"/>
        <v>3.5775892204300277</v>
      </c>
      <c r="O19" s="152">
        <f t="shared" si="2"/>
        <v>3.5607253240718206</v>
      </c>
      <c r="P19" s="52">
        <f t="shared" si="8"/>
        <v>-4.7137598307555326E-3</v>
      </c>
    </row>
    <row r="20" spans="1:16" ht="20.100000000000001" customHeight="1" x14ac:dyDescent="0.25">
      <c r="A20" s="8" t="s">
        <v>169</v>
      </c>
      <c r="B20" s="19">
        <v>9707.25</v>
      </c>
      <c r="C20" s="140">
        <v>9723.77</v>
      </c>
      <c r="D20" s="247">
        <f t="shared" si="3"/>
        <v>1.8216118404459993E-2</v>
      </c>
      <c r="E20" s="215">
        <f t="shared" si="4"/>
        <v>1.780084994661725E-2</v>
      </c>
      <c r="F20" s="52">
        <f t="shared" si="5"/>
        <v>1.7018208040382639E-3</v>
      </c>
      <c r="H20" s="19">
        <v>3180.3689999999997</v>
      </c>
      <c r="I20" s="140">
        <v>3220.5960000000009</v>
      </c>
      <c r="J20" s="247">
        <f t="shared" si="6"/>
        <v>1.7842170717016534E-2</v>
      </c>
      <c r="K20" s="215">
        <f t="shared" si="7"/>
        <v>1.7384284330509103E-2</v>
      </c>
      <c r="L20" s="52">
        <f t="shared" si="0"/>
        <v>1.2648532292951299E-2</v>
      </c>
      <c r="N20" s="27">
        <f t="shared" si="1"/>
        <v>3.276282160241057</v>
      </c>
      <c r="O20" s="152">
        <f t="shared" si="2"/>
        <v>3.3120857445209015</v>
      </c>
      <c r="P20" s="52">
        <f t="shared" si="8"/>
        <v>1.0928113797503398E-2</v>
      </c>
    </row>
    <row r="21" spans="1:16" ht="20.100000000000001" customHeight="1" x14ac:dyDescent="0.25">
      <c r="A21" s="8" t="s">
        <v>177</v>
      </c>
      <c r="B21" s="19">
        <v>6570.0800000000008</v>
      </c>
      <c r="C21" s="140">
        <v>6862.1</v>
      </c>
      <c r="D21" s="247">
        <f t="shared" si="3"/>
        <v>1.2329069016124497E-2</v>
      </c>
      <c r="E21" s="215">
        <f t="shared" si="4"/>
        <v>1.256212481565095E-2</v>
      </c>
      <c r="F21" s="52">
        <f t="shared" si="5"/>
        <v>4.4446947373547888E-2</v>
      </c>
      <c r="H21" s="19">
        <v>2539.9589999999994</v>
      </c>
      <c r="I21" s="140">
        <v>2840.4919999999993</v>
      </c>
      <c r="J21" s="247">
        <f t="shared" si="6"/>
        <v>1.4249410081730324E-2</v>
      </c>
      <c r="K21" s="215">
        <f t="shared" si="7"/>
        <v>1.5332541109327724E-2</v>
      </c>
      <c r="L21" s="52">
        <f t="shared" si="0"/>
        <v>0.1183219886620217</v>
      </c>
      <c r="N21" s="27">
        <f t="shared" si="1"/>
        <v>3.8659483598373217</v>
      </c>
      <c r="O21" s="152">
        <f t="shared" si="2"/>
        <v>4.1393917313941788</v>
      </c>
      <c r="P21" s="52">
        <f t="shared" si="8"/>
        <v>7.0731253008346859E-2</v>
      </c>
    </row>
    <row r="22" spans="1:16" ht="20.100000000000001" customHeight="1" x14ac:dyDescent="0.25">
      <c r="A22" s="8" t="s">
        <v>181</v>
      </c>
      <c r="B22" s="19">
        <v>7115.2100000000037</v>
      </c>
      <c r="C22" s="140">
        <v>6834.8200000000015</v>
      </c>
      <c r="D22" s="247">
        <f t="shared" si="3"/>
        <v>1.335203150558581E-2</v>
      </c>
      <c r="E22" s="215">
        <f t="shared" si="4"/>
        <v>1.251218459837476E-2</v>
      </c>
      <c r="F22" s="52">
        <f t="shared" si="5"/>
        <v>-3.9407129234415007E-2</v>
      </c>
      <c r="H22" s="19">
        <v>2808.1869999999999</v>
      </c>
      <c r="I22" s="140">
        <v>2809.0120000000002</v>
      </c>
      <c r="J22" s="247">
        <f t="shared" si="6"/>
        <v>1.5754194516204412E-2</v>
      </c>
      <c r="K22" s="215">
        <f t="shared" si="7"/>
        <v>1.5162616887002288E-2</v>
      </c>
      <c r="L22" s="52">
        <f t="shared" si="0"/>
        <v>2.9378385413801606E-4</v>
      </c>
      <c r="N22" s="27">
        <f t="shared" si="1"/>
        <v>3.9467380442741655</v>
      </c>
      <c r="O22" s="152">
        <f t="shared" si="2"/>
        <v>4.1098551242022463</v>
      </c>
      <c r="P22" s="52">
        <f t="shared" si="8"/>
        <v>4.1329593729871987E-2</v>
      </c>
    </row>
    <row r="23" spans="1:16" ht="20.100000000000001" customHeight="1" x14ac:dyDescent="0.25">
      <c r="A23" s="8" t="s">
        <v>180</v>
      </c>
      <c r="B23" s="19">
        <v>9244.14</v>
      </c>
      <c r="C23" s="140">
        <v>8750.0500000000011</v>
      </c>
      <c r="D23" s="247">
        <f t="shared" si="3"/>
        <v>1.7347070363635919E-2</v>
      </c>
      <c r="E23" s="215">
        <f t="shared" si="4"/>
        <v>1.6018306384807363E-2</v>
      </c>
      <c r="F23" s="52">
        <f t="shared" si="5"/>
        <v>-5.3448995796255609E-2</v>
      </c>
      <c r="H23" s="19">
        <v>2722.3390000000004</v>
      </c>
      <c r="I23" s="140">
        <v>2530.7049999999999</v>
      </c>
      <c r="J23" s="247">
        <f t="shared" si="6"/>
        <v>1.5272579121351038E-2</v>
      </c>
      <c r="K23" s="215">
        <f t="shared" si="7"/>
        <v>1.366035829288772E-2</v>
      </c>
      <c r="L23" s="52">
        <f t="shared" si="0"/>
        <v>-7.0393143543107758E-2</v>
      </c>
      <c r="N23" s="27">
        <f t="shared" si="1"/>
        <v>2.9449348452100472</v>
      </c>
      <c r="O23" s="152">
        <f t="shared" si="2"/>
        <v>2.8922177587556637</v>
      </c>
      <c r="P23" s="52">
        <f t="shared" si="8"/>
        <v>-1.7900934732097109E-2</v>
      </c>
    </row>
    <row r="24" spans="1:16" ht="20.100000000000001" customHeight="1" x14ac:dyDescent="0.25">
      <c r="A24" s="8" t="s">
        <v>183</v>
      </c>
      <c r="B24" s="19">
        <v>3558.77</v>
      </c>
      <c r="C24" s="140">
        <v>4789.5000000000009</v>
      </c>
      <c r="D24" s="247">
        <f t="shared" si="3"/>
        <v>6.6782019309526474E-3</v>
      </c>
      <c r="E24" s="215">
        <f t="shared" si="4"/>
        <v>8.7679131467860039E-3</v>
      </c>
      <c r="F24" s="52">
        <f t="shared" ref="F24:F25" si="9">(C24-B24)/B24</f>
        <v>0.345830160420595</v>
      </c>
      <c r="H24" s="19">
        <v>1671.374</v>
      </c>
      <c r="I24" s="140">
        <v>2516.0990000000002</v>
      </c>
      <c r="J24" s="247">
        <f t="shared" si="6"/>
        <v>9.3765661280130683E-3</v>
      </c>
      <c r="K24" s="215">
        <f t="shared" si="7"/>
        <v>1.3581517340178529E-2</v>
      </c>
      <c r="L24" s="52">
        <f t="shared" si="0"/>
        <v>0.5054075269807955</v>
      </c>
      <c r="N24" s="27">
        <f t="shared" si="1"/>
        <v>4.6964934513891041</v>
      </c>
      <c r="O24" s="152">
        <f t="shared" si="2"/>
        <v>5.2533646518425714</v>
      </c>
      <c r="P24" s="52">
        <f t="shared" ref="P24:P27" si="10">(O24-N24)/N24</f>
        <v>0.11857169742007387</v>
      </c>
    </row>
    <row r="25" spans="1:16" ht="20.100000000000001" customHeight="1" x14ac:dyDescent="0.25">
      <c r="A25" s="8" t="s">
        <v>178</v>
      </c>
      <c r="B25" s="19">
        <v>976.36</v>
      </c>
      <c r="C25" s="140">
        <v>1207.0900000000001</v>
      </c>
      <c r="D25" s="247">
        <f t="shared" si="3"/>
        <v>1.832186187167175E-3</v>
      </c>
      <c r="E25" s="215">
        <f t="shared" si="4"/>
        <v>2.2097630818152035E-3</v>
      </c>
      <c r="F25" s="52">
        <f t="shared" si="9"/>
        <v>0.23631652259412525</v>
      </c>
      <c r="H25" s="19">
        <v>1798.6849999999997</v>
      </c>
      <c r="I25" s="140">
        <v>2400.1409999999992</v>
      </c>
      <c r="J25" s="247">
        <f t="shared" si="6"/>
        <v>1.0090792872190894E-2</v>
      </c>
      <c r="K25" s="215">
        <f t="shared" si="7"/>
        <v>1.2955593802300077E-2</v>
      </c>
      <c r="L25" s="52">
        <f t="shared" si="0"/>
        <v>0.33438651014491116</v>
      </c>
      <c r="N25" s="27">
        <f t="shared" si="1"/>
        <v>18.422354459420703</v>
      </c>
      <c r="O25" s="152">
        <f t="shared" si="2"/>
        <v>19.883695499092852</v>
      </c>
      <c r="P25" s="52">
        <f t="shared" si="10"/>
        <v>7.9324336250888833E-2</v>
      </c>
    </row>
    <row r="26" spans="1:16" ht="20.100000000000001" customHeight="1" x14ac:dyDescent="0.25">
      <c r="A26" s="8" t="s">
        <v>176</v>
      </c>
      <c r="B26" s="19">
        <v>3719.8899999999994</v>
      </c>
      <c r="C26" s="140">
        <v>5608.72</v>
      </c>
      <c r="D26" s="247">
        <f t="shared" si="3"/>
        <v>6.9805513087194283E-3</v>
      </c>
      <c r="E26" s="215">
        <f t="shared" si="4"/>
        <v>1.0267620800635053E-2</v>
      </c>
      <c r="F26" s="52">
        <f t="shared" si="5"/>
        <v>0.50776501455688239</v>
      </c>
      <c r="H26" s="19">
        <v>1510.7810000000004</v>
      </c>
      <c r="I26" s="140">
        <v>2113.5330000000004</v>
      </c>
      <c r="J26" s="247">
        <f t="shared" si="6"/>
        <v>8.4756242178265998E-3</v>
      </c>
      <c r="K26" s="215">
        <f t="shared" si="7"/>
        <v>1.140852768056406E-2</v>
      </c>
      <c r="L26" s="52">
        <f t="shared" si="0"/>
        <v>0.39896715672225147</v>
      </c>
      <c r="N26" s="27">
        <f t="shared" si="1"/>
        <v>4.0613593412708457</v>
      </c>
      <c r="O26" s="152">
        <f t="shared" si="2"/>
        <v>3.7682982926585753</v>
      </c>
      <c r="P26" s="52">
        <f t="shared" si="10"/>
        <v>-7.2158364721445281E-2</v>
      </c>
    </row>
    <row r="27" spans="1:16" ht="20.100000000000001" customHeight="1" x14ac:dyDescent="0.25">
      <c r="A27" s="8" t="s">
        <v>186</v>
      </c>
      <c r="B27" s="19">
        <v>5420.9100000000017</v>
      </c>
      <c r="C27" s="140">
        <v>6702.420000000001</v>
      </c>
      <c r="D27" s="247">
        <f t="shared" si="3"/>
        <v>1.0172596607682017E-2</v>
      </c>
      <c r="E27" s="215">
        <f t="shared" si="4"/>
        <v>1.2269806124497639E-2</v>
      </c>
      <c r="F27" s="52">
        <f t="shared" si="5"/>
        <v>0.23640126842172235</v>
      </c>
      <c r="H27" s="19">
        <v>1657.1979999999999</v>
      </c>
      <c r="I27" s="140">
        <v>2055.8879999999999</v>
      </c>
      <c r="J27" s="247">
        <f t="shared" si="6"/>
        <v>9.2970374280149145E-3</v>
      </c>
      <c r="K27" s="215">
        <f t="shared" si="7"/>
        <v>1.1097368792509735E-2</v>
      </c>
      <c r="L27" s="52">
        <f t="shared" si="0"/>
        <v>0.24058078757034471</v>
      </c>
      <c r="N27" s="27">
        <f t="shared" si="1"/>
        <v>3.0570476174664392</v>
      </c>
      <c r="O27" s="152">
        <f t="shared" si="2"/>
        <v>3.0673816323059429</v>
      </c>
      <c r="P27" s="52">
        <f t="shared" si="10"/>
        <v>3.3803905377398462E-3</v>
      </c>
    </row>
    <row r="28" spans="1:16" ht="20.100000000000001" customHeight="1" x14ac:dyDescent="0.25">
      <c r="A28" s="8" t="s">
        <v>182</v>
      </c>
      <c r="B28" s="19">
        <v>5476.4099999999989</v>
      </c>
      <c r="C28" s="140">
        <v>5562.1299999999992</v>
      </c>
      <c r="D28" s="247">
        <f t="shared" si="3"/>
        <v>1.0276745009283652E-2</v>
      </c>
      <c r="E28" s="215">
        <f t="shared" si="4"/>
        <v>1.018233067149657E-2</v>
      </c>
      <c r="F28" s="52">
        <f t="shared" si="5"/>
        <v>1.5652589926612556E-2</v>
      </c>
      <c r="H28" s="19">
        <v>1942.5509999999999</v>
      </c>
      <c r="I28" s="140">
        <v>2043.5940000000001</v>
      </c>
      <c r="J28" s="247">
        <f t="shared" si="6"/>
        <v>1.0897894731243822E-2</v>
      </c>
      <c r="K28" s="215">
        <f t="shared" si="7"/>
        <v>1.1031007661973872E-2</v>
      </c>
      <c r="L28" s="52">
        <f t="shared" si="0"/>
        <v>5.2015622755850491E-2</v>
      </c>
      <c r="N28" s="27">
        <f t="shared" si="1"/>
        <v>3.547124850038621</v>
      </c>
      <c r="O28" s="152">
        <f t="shared" si="2"/>
        <v>3.6741212449187639</v>
      </c>
      <c r="P28" s="52">
        <f t="shared" si="8"/>
        <v>3.5802628959834944E-2</v>
      </c>
    </row>
    <row r="29" spans="1:16" ht="20.100000000000001" customHeight="1" x14ac:dyDescent="0.25">
      <c r="A29" s="8" t="s">
        <v>187</v>
      </c>
      <c r="B29" s="19">
        <v>6838.4000000000015</v>
      </c>
      <c r="C29" s="140">
        <v>8535.1699999999983</v>
      </c>
      <c r="D29" s="247">
        <f t="shared" si="3"/>
        <v>1.2832584315543459E-2</v>
      </c>
      <c r="E29" s="215">
        <f t="shared" si="4"/>
        <v>1.5624935641101047E-2</v>
      </c>
      <c r="F29" s="52">
        <f>(C29-B29)/B29</f>
        <v>0.24812383013570374</v>
      </c>
      <c r="H29" s="19">
        <v>1474.8970000000004</v>
      </c>
      <c r="I29" s="140">
        <v>1865.9450000000002</v>
      </c>
      <c r="J29" s="247">
        <f t="shared" si="6"/>
        <v>8.2743115858617475E-3</v>
      </c>
      <c r="K29" s="215">
        <f t="shared" si="7"/>
        <v>1.0072085547237777E-2</v>
      </c>
      <c r="L29" s="52">
        <f t="shared" si="0"/>
        <v>0.26513580270351061</v>
      </c>
      <c r="N29" s="27">
        <f t="shared" si="1"/>
        <v>2.1567866752456717</v>
      </c>
      <c r="O29" s="152">
        <f t="shared" si="2"/>
        <v>2.186183754980862</v>
      </c>
      <c r="P29" s="52">
        <f>(O29-N29)/N29</f>
        <v>1.363003586427565E-2</v>
      </c>
    </row>
    <row r="30" spans="1:16" ht="20.100000000000001" customHeight="1" x14ac:dyDescent="0.25">
      <c r="A30" s="8" t="s">
        <v>198</v>
      </c>
      <c r="B30" s="19">
        <v>1525.6299999999997</v>
      </c>
      <c r="C30" s="140">
        <v>1715.71</v>
      </c>
      <c r="D30" s="247">
        <f t="shared" si="3"/>
        <v>2.862917584423631E-3</v>
      </c>
      <c r="E30" s="215">
        <f t="shared" si="4"/>
        <v>3.1408698747410401E-3</v>
      </c>
      <c r="F30" s="52">
        <f t="shared" si="5"/>
        <v>0.12459115250748899</v>
      </c>
      <c r="H30" s="19">
        <v>1054.7860000000001</v>
      </c>
      <c r="I30" s="140">
        <v>1298.7259999999999</v>
      </c>
      <c r="J30" s="247">
        <f t="shared" si="6"/>
        <v>5.9174491645211614E-3</v>
      </c>
      <c r="K30" s="215">
        <f t="shared" si="7"/>
        <v>7.0103241919895433E-3</v>
      </c>
      <c r="L30" s="52">
        <f t="shared" si="0"/>
        <v>0.23126966038608762</v>
      </c>
      <c r="N30" s="27">
        <f t="shared" si="1"/>
        <v>6.9137733264290837</v>
      </c>
      <c r="O30" s="152">
        <f t="shared" si="2"/>
        <v>7.5696125802146046</v>
      </c>
      <c r="P30" s="52">
        <f t="shared" si="8"/>
        <v>9.4859814289609837E-2</v>
      </c>
    </row>
    <row r="31" spans="1:16" ht="20.100000000000001" customHeight="1" x14ac:dyDescent="0.25">
      <c r="A31" s="8" t="s">
        <v>199</v>
      </c>
      <c r="B31" s="19">
        <v>3725.7400000000002</v>
      </c>
      <c r="C31" s="140">
        <v>5270.69</v>
      </c>
      <c r="D31" s="247">
        <f t="shared" si="3"/>
        <v>6.9915291132125763E-3</v>
      </c>
      <c r="E31" s="215">
        <f t="shared" si="4"/>
        <v>9.6488051244667528E-3</v>
      </c>
      <c r="F31" s="52">
        <f t="shared" si="5"/>
        <v>0.41466930059531776</v>
      </c>
      <c r="H31" s="19">
        <v>752.72900000000004</v>
      </c>
      <c r="I31" s="140">
        <v>1111.4979999999998</v>
      </c>
      <c r="J31" s="247">
        <f t="shared" si="6"/>
        <v>4.2228808423328042E-3</v>
      </c>
      <c r="K31" s="215">
        <f t="shared" si="7"/>
        <v>5.999696101216109E-3</v>
      </c>
      <c r="L31" s="52">
        <f t="shared" si="0"/>
        <v>0.47662438938847812</v>
      </c>
      <c r="N31" s="27">
        <f t="shared" si="1"/>
        <v>2.0203476356374841</v>
      </c>
      <c r="O31" s="152">
        <f t="shared" si="2"/>
        <v>2.1088282558830058</v>
      </c>
      <c r="P31" s="52">
        <f t="shared" si="8"/>
        <v>4.3794750311672612E-2</v>
      </c>
    </row>
    <row r="32" spans="1:16" ht="20.100000000000001" customHeight="1" thickBot="1" x14ac:dyDescent="0.3">
      <c r="A32" s="8" t="s">
        <v>17</v>
      </c>
      <c r="B32" s="19">
        <f>B33-SUM(B7:B31)</f>
        <v>33436.770000000251</v>
      </c>
      <c r="C32" s="140">
        <f>C33-SUM(C7:C31)</f>
        <v>33376.869999999763</v>
      </c>
      <c r="D32" s="247">
        <f t="shared" si="3"/>
        <v>6.2745696400391487E-2</v>
      </c>
      <c r="E32" s="215">
        <f t="shared" si="4"/>
        <v>6.1101471400264167E-2</v>
      </c>
      <c r="F32" s="52">
        <f t="shared" si="5"/>
        <v>-1.7914409795111339E-3</v>
      </c>
      <c r="H32" s="19">
        <f>H33-SUM(H7:H31)</f>
        <v>11627.589999999967</v>
      </c>
      <c r="I32" s="140">
        <f>I33-SUM(I7:I31)</f>
        <v>11695.430999999924</v>
      </c>
      <c r="J32" s="247">
        <f t="shared" si="6"/>
        <v>6.523187900758487E-2</v>
      </c>
      <c r="K32" s="215">
        <f t="shared" si="7"/>
        <v>6.3130146678394006E-2</v>
      </c>
      <c r="L32" s="52">
        <f t="shared" si="0"/>
        <v>5.8344850480587023E-3</v>
      </c>
      <c r="N32" s="27">
        <f t="shared" si="1"/>
        <v>3.4774860131525505</v>
      </c>
      <c r="O32" s="152">
        <f t="shared" si="2"/>
        <v>3.5040526568249231</v>
      </c>
      <c r="P32" s="52">
        <f t="shared" si="8"/>
        <v>7.6396119414692742E-3</v>
      </c>
    </row>
    <row r="33" spans="1:16" ht="26.25" customHeight="1" thickBot="1" x14ac:dyDescent="0.3">
      <c r="A33" s="12" t="s">
        <v>18</v>
      </c>
      <c r="B33" s="17">
        <v>532893.44000000018</v>
      </c>
      <c r="C33" s="145">
        <v>546253.12999999966</v>
      </c>
      <c r="D33" s="243">
        <f>SUM(D7:D32)</f>
        <v>1.0000000000000002</v>
      </c>
      <c r="E33" s="244">
        <f>SUM(E7:E32)</f>
        <v>1.0000000000000004</v>
      </c>
      <c r="F33" s="57">
        <f t="shared" si="5"/>
        <v>2.507009656564636E-2</v>
      </c>
      <c r="G33" s="1"/>
      <c r="H33" s="17">
        <v>178250.11599999998</v>
      </c>
      <c r="I33" s="145">
        <v>185259.04999999993</v>
      </c>
      <c r="J33" s="243">
        <f>SUM(J7:J32)</f>
        <v>1</v>
      </c>
      <c r="K33" s="244">
        <f>SUM(K7:K32)</f>
        <v>0.99999999999999989</v>
      </c>
      <c r="L33" s="57">
        <f t="shared" si="0"/>
        <v>3.9320782265297102E-2</v>
      </c>
      <c r="N33" s="29">
        <f t="shared" si="1"/>
        <v>3.3449485885958725</v>
      </c>
      <c r="O33" s="146">
        <f t="shared" si="2"/>
        <v>3.3914505899490233</v>
      </c>
      <c r="P33" s="57">
        <f t="shared" si="8"/>
        <v>1.390215727431289E-2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168</v>
      </c>
      <c r="B39" s="39">
        <v>59750.19999999999</v>
      </c>
      <c r="C39" s="147">
        <v>57379.640000000007</v>
      </c>
      <c r="D39" s="247">
        <f t="shared" ref="D39:D61" si="11">B39/$B$62</f>
        <v>0.25688763974318368</v>
      </c>
      <c r="E39" s="246">
        <f t="shared" ref="E39:E61" si="12">C39/$C$62</f>
        <v>0.24976066266646638</v>
      </c>
      <c r="F39" s="52">
        <f>(C39-B39)/B39</f>
        <v>-3.9674511549751858E-2</v>
      </c>
      <c r="H39" s="39">
        <v>15086.928000000002</v>
      </c>
      <c r="I39" s="147">
        <v>14458.448</v>
      </c>
      <c r="J39" s="247">
        <f t="shared" ref="J39:J61" si="13">H39/$H$62</f>
        <v>0.23983687008958618</v>
      </c>
      <c r="K39" s="246">
        <f t="shared" ref="K39:K61" si="14">I39/$I$62</f>
        <v>0.230876079227994</v>
      </c>
      <c r="L39" s="52">
        <f t="shared" ref="L39:L62" si="15">(I39-H39)/H39</f>
        <v>-4.1657254545126837E-2</v>
      </c>
      <c r="N39" s="27">
        <f t="shared" ref="N39:N62" si="16">(H39/B39)*10</f>
        <v>2.5250004184086423</v>
      </c>
      <c r="O39" s="151">
        <f t="shared" ref="O39:O62" si="17">(I39/C39)*10</f>
        <v>2.5197871579535875</v>
      </c>
      <c r="P39" s="61">
        <f t="shared" si="8"/>
        <v>-2.0646572638353768E-3</v>
      </c>
    </row>
    <row r="40" spans="1:16" ht="20.100000000000001" customHeight="1" x14ac:dyDescent="0.25">
      <c r="A40" s="38" t="s">
        <v>164</v>
      </c>
      <c r="B40" s="19">
        <v>49361.429999999993</v>
      </c>
      <c r="C40" s="140">
        <v>38832.440000000017</v>
      </c>
      <c r="D40" s="247">
        <f t="shared" si="11"/>
        <v>0.21222257410098008</v>
      </c>
      <c r="E40" s="215">
        <f t="shared" si="12"/>
        <v>0.16902887413298165</v>
      </c>
      <c r="F40" s="52">
        <f t="shared" ref="F40:F62" si="18">(C40-B40)/B40</f>
        <v>-0.21330399058536142</v>
      </c>
      <c r="H40" s="19">
        <v>10615.035999999995</v>
      </c>
      <c r="I40" s="140">
        <v>9421.3820000000014</v>
      </c>
      <c r="J40" s="247">
        <f t="shared" si="13"/>
        <v>0.16874721017613917</v>
      </c>
      <c r="K40" s="215">
        <f t="shared" si="14"/>
        <v>0.15044296158683124</v>
      </c>
      <c r="L40" s="52">
        <f t="shared" si="15"/>
        <v>-0.11244935956882235</v>
      </c>
      <c r="N40" s="27">
        <f t="shared" si="16"/>
        <v>2.1504717347127094</v>
      </c>
      <c r="O40" s="152">
        <f t="shared" si="17"/>
        <v>2.4261627649460085</v>
      </c>
      <c r="P40" s="52">
        <f t="shared" si="8"/>
        <v>0.12820025754494738</v>
      </c>
    </row>
    <row r="41" spans="1:16" ht="20.100000000000001" customHeight="1" x14ac:dyDescent="0.25">
      <c r="A41" s="38" t="s">
        <v>172</v>
      </c>
      <c r="B41" s="19">
        <v>30751.700000000004</v>
      </c>
      <c r="C41" s="140">
        <v>37333.730000000003</v>
      </c>
      <c r="D41" s="247">
        <f t="shared" si="11"/>
        <v>0.13221263913912362</v>
      </c>
      <c r="E41" s="215">
        <f t="shared" si="12"/>
        <v>0.16250532670840973</v>
      </c>
      <c r="F41" s="52">
        <f t="shared" si="18"/>
        <v>0.21403792310668998</v>
      </c>
      <c r="H41" s="19">
        <v>7353.3419999999996</v>
      </c>
      <c r="I41" s="140">
        <v>8662.768</v>
      </c>
      <c r="J41" s="247">
        <f t="shared" si="13"/>
        <v>0.11689606591734895</v>
      </c>
      <c r="K41" s="215">
        <f t="shared" si="14"/>
        <v>0.13832922531531264</v>
      </c>
      <c r="L41" s="52">
        <f t="shared" si="15"/>
        <v>0.17807222892665681</v>
      </c>
      <c r="N41" s="27">
        <f t="shared" si="16"/>
        <v>2.3911985353655241</v>
      </c>
      <c r="O41" s="152">
        <f t="shared" si="17"/>
        <v>2.3203596318931967</v>
      </c>
      <c r="P41" s="52">
        <f t="shared" si="8"/>
        <v>-2.9624852317626047E-2</v>
      </c>
    </row>
    <row r="42" spans="1:16" ht="20.100000000000001" customHeight="1" x14ac:dyDescent="0.25">
      <c r="A42" s="38" t="s">
        <v>175</v>
      </c>
      <c r="B42" s="19">
        <v>16580.500000000004</v>
      </c>
      <c r="C42" s="140">
        <v>21304.670000000006</v>
      </c>
      <c r="D42" s="247">
        <f t="shared" si="11"/>
        <v>7.128554399419347E-2</v>
      </c>
      <c r="E42" s="215">
        <f t="shared" si="12"/>
        <v>9.2734435020686554E-2</v>
      </c>
      <c r="F42" s="52">
        <f t="shared" si="18"/>
        <v>0.28492325321914302</v>
      </c>
      <c r="H42" s="19">
        <v>5089.885000000002</v>
      </c>
      <c r="I42" s="140">
        <v>5586.1270000000004</v>
      </c>
      <c r="J42" s="247">
        <f t="shared" si="13"/>
        <v>8.0913893637984735E-2</v>
      </c>
      <c r="K42" s="215">
        <f t="shared" si="14"/>
        <v>8.9200659699411489E-2</v>
      </c>
      <c r="L42" s="52">
        <f t="shared" si="15"/>
        <v>9.7495719451421436E-2</v>
      </c>
      <c r="N42" s="27">
        <f t="shared" si="16"/>
        <v>3.069801875697356</v>
      </c>
      <c r="O42" s="152">
        <f t="shared" si="17"/>
        <v>2.6220199608818158</v>
      </c>
      <c r="P42" s="52">
        <f t="shared" si="8"/>
        <v>-0.14586671483931488</v>
      </c>
    </row>
    <row r="43" spans="1:16" ht="20.100000000000001" customHeight="1" x14ac:dyDescent="0.25">
      <c r="A43" s="38" t="s">
        <v>174</v>
      </c>
      <c r="B43" s="19">
        <v>9909.5399999999991</v>
      </c>
      <c r="C43" s="140">
        <v>9832.8200000000015</v>
      </c>
      <c r="D43" s="247">
        <f t="shared" si="11"/>
        <v>4.2604683190025618E-2</v>
      </c>
      <c r="E43" s="215">
        <f t="shared" si="12"/>
        <v>4.2800053103855026E-2</v>
      </c>
      <c r="F43" s="52">
        <f t="shared" si="18"/>
        <v>-7.742034443576345E-3</v>
      </c>
      <c r="H43" s="19">
        <v>3425.549</v>
      </c>
      <c r="I43" s="140">
        <v>3461.018</v>
      </c>
      <c r="J43" s="247">
        <f t="shared" si="13"/>
        <v>5.4455946929587766E-2</v>
      </c>
      <c r="K43" s="215">
        <f t="shared" si="14"/>
        <v>5.526639276757183E-2</v>
      </c>
      <c r="L43" s="52">
        <f t="shared" si="15"/>
        <v>1.0354252705186834E-2</v>
      </c>
      <c r="N43" s="27">
        <f t="shared" si="16"/>
        <v>3.4568193881855263</v>
      </c>
      <c r="O43" s="152">
        <f t="shared" si="17"/>
        <v>3.5198630708179337</v>
      </c>
      <c r="P43" s="52">
        <f t="shared" si="8"/>
        <v>1.8237482365400317E-2</v>
      </c>
    </row>
    <row r="44" spans="1:16" ht="20.100000000000001" customHeight="1" x14ac:dyDescent="0.25">
      <c r="A44" s="38" t="s">
        <v>171</v>
      </c>
      <c r="B44" s="19">
        <v>13731.160000000002</v>
      </c>
      <c r="C44" s="140">
        <v>9651.4099999999962</v>
      </c>
      <c r="D44" s="247">
        <f t="shared" si="11"/>
        <v>5.9035204624185614E-2</v>
      </c>
      <c r="E44" s="215">
        <f t="shared" si="12"/>
        <v>4.2010416190581872E-2</v>
      </c>
      <c r="F44" s="52">
        <f t="shared" si="18"/>
        <v>-0.29711619411615658</v>
      </c>
      <c r="H44" s="19">
        <v>4912.4449999999979</v>
      </c>
      <c r="I44" s="140">
        <v>3436.6019999999999</v>
      </c>
      <c r="J44" s="247">
        <f t="shared" si="13"/>
        <v>7.8093130244091868E-2</v>
      </c>
      <c r="K44" s="215">
        <f t="shared" si="14"/>
        <v>5.4876512031380033E-2</v>
      </c>
      <c r="L44" s="52">
        <f t="shared" si="15"/>
        <v>-0.30042941956602032</v>
      </c>
      <c r="N44" s="27">
        <f t="shared" si="16"/>
        <v>3.5775892204300277</v>
      </c>
      <c r="O44" s="152">
        <f t="shared" si="17"/>
        <v>3.5607253240718206</v>
      </c>
      <c r="P44" s="52">
        <f t="shared" si="8"/>
        <v>-4.7137598307555326E-3</v>
      </c>
    </row>
    <row r="45" spans="1:16" ht="20.100000000000001" customHeight="1" x14ac:dyDescent="0.25">
      <c r="A45" s="38" t="s">
        <v>169</v>
      </c>
      <c r="B45" s="19">
        <v>9707.25</v>
      </c>
      <c r="C45" s="140">
        <v>9723.77</v>
      </c>
      <c r="D45" s="247">
        <f t="shared" si="11"/>
        <v>4.1734965588349833E-2</v>
      </c>
      <c r="E45" s="215">
        <f t="shared" si="12"/>
        <v>4.232538298979055E-2</v>
      </c>
      <c r="F45" s="52">
        <f t="shared" si="18"/>
        <v>1.7018208040382639E-3</v>
      </c>
      <c r="H45" s="19">
        <v>3180.3689999999997</v>
      </c>
      <c r="I45" s="140">
        <v>3220.5960000000009</v>
      </c>
      <c r="J45" s="247">
        <f t="shared" si="13"/>
        <v>5.0558320864920077E-2</v>
      </c>
      <c r="K45" s="215">
        <f t="shared" si="14"/>
        <v>5.1427274715609921E-2</v>
      </c>
      <c r="L45" s="52">
        <f t="shared" si="15"/>
        <v>1.2648532292951299E-2</v>
      </c>
      <c r="N45" s="27">
        <f t="shared" si="16"/>
        <v>3.276282160241057</v>
      </c>
      <c r="O45" s="152">
        <f t="shared" si="17"/>
        <v>3.3120857445209015</v>
      </c>
      <c r="P45" s="52">
        <f t="shared" si="8"/>
        <v>1.0928113797503398E-2</v>
      </c>
    </row>
    <row r="46" spans="1:16" ht="20.100000000000001" customHeight="1" x14ac:dyDescent="0.25">
      <c r="A46" s="38" t="s">
        <v>181</v>
      </c>
      <c r="B46" s="19">
        <v>7115.2100000000037</v>
      </c>
      <c r="C46" s="140">
        <v>6834.8200000000015</v>
      </c>
      <c r="D46" s="247">
        <f t="shared" si="11"/>
        <v>3.0590851631912518E-2</v>
      </c>
      <c r="E46" s="215">
        <f t="shared" si="12"/>
        <v>2.9750433645209656E-2</v>
      </c>
      <c r="F46" s="52">
        <f t="shared" si="18"/>
        <v>-3.9407129234415007E-2</v>
      </c>
      <c r="H46" s="19">
        <v>2808.1869999999999</v>
      </c>
      <c r="I46" s="140">
        <v>2809.0120000000002</v>
      </c>
      <c r="J46" s="247">
        <f t="shared" si="13"/>
        <v>4.4641744211032536E-2</v>
      </c>
      <c r="K46" s="215">
        <f t="shared" si="14"/>
        <v>4.4854999448376891E-2</v>
      </c>
      <c r="L46" s="52">
        <f t="shared" si="15"/>
        <v>2.9378385413801606E-4</v>
      </c>
      <c r="N46" s="27">
        <f t="shared" si="16"/>
        <v>3.9467380442741655</v>
      </c>
      <c r="O46" s="152">
        <f t="shared" si="17"/>
        <v>4.1098551242022463</v>
      </c>
      <c r="P46" s="52">
        <f t="shared" si="8"/>
        <v>4.1329593729871987E-2</v>
      </c>
    </row>
    <row r="47" spans="1:16" ht="20.100000000000001" customHeight="1" x14ac:dyDescent="0.25">
      <c r="A47" s="38" t="s">
        <v>180</v>
      </c>
      <c r="B47" s="19">
        <v>9244.14</v>
      </c>
      <c r="C47" s="140">
        <v>8750.0500000000011</v>
      </c>
      <c r="D47" s="247">
        <f t="shared" si="11"/>
        <v>3.9743888824732877E-2</v>
      </c>
      <c r="E47" s="215">
        <f t="shared" si="12"/>
        <v>3.808699891398263E-2</v>
      </c>
      <c r="F47" s="52">
        <f t="shared" si="18"/>
        <v>-5.3448995796255609E-2</v>
      </c>
      <c r="H47" s="19">
        <v>2722.3390000000004</v>
      </c>
      <c r="I47" s="140">
        <v>2530.7049999999999</v>
      </c>
      <c r="J47" s="247">
        <f t="shared" si="13"/>
        <v>4.3277018693455287E-2</v>
      </c>
      <c r="K47" s="215">
        <f t="shared" si="14"/>
        <v>4.0410924331759572E-2</v>
      </c>
      <c r="L47" s="52">
        <f t="shared" si="15"/>
        <v>-7.0393143543107758E-2</v>
      </c>
      <c r="N47" s="27">
        <f t="shared" si="16"/>
        <v>2.9449348452100472</v>
      </c>
      <c r="O47" s="152">
        <f t="shared" si="17"/>
        <v>2.8922177587556637</v>
      </c>
      <c r="P47" s="52">
        <f t="shared" si="8"/>
        <v>-1.7900934732097109E-2</v>
      </c>
    </row>
    <row r="48" spans="1:16" ht="20.100000000000001" customHeight="1" x14ac:dyDescent="0.25">
      <c r="A48" s="38" t="s">
        <v>176</v>
      </c>
      <c r="B48" s="19">
        <v>3719.8899999999994</v>
      </c>
      <c r="C48" s="140">
        <v>5608.72</v>
      </c>
      <c r="D48" s="247">
        <f t="shared" si="11"/>
        <v>1.5993147507527533E-2</v>
      </c>
      <c r="E48" s="215">
        <f t="shared" si="12"/>
        <v>2.4413496214173932E-2</v>
      </c>
      <c r="F48" s="52">
        <f t="shared" si="18"/>
        <v>0.50776501455688239</v>
      </c>
      <c r="H48" s="19">
        <v>1510.7810000000004</v>
      </c>
      <c r="I48" s="140">
        <v>2113.5330000000004</v>
      </c>
      <c r="J48" s="247">
        <f t="shared" si="13"/>
        <v>2.4016883120991574E-2</v>
      </c>
      <c r="K48" s="215">
        <f t="shared" si="14"/>
        <v>3.3749418496299186E-2</v>
      </c>
      <c r="L48" s="52">
        <f t="shared" si="15"/>
        <v>0.39896715672225147</v>
      </c>
      <c r="N48" s="27">
        <f t="shared" si="16"/>
        <v>4.0613593412708457</v>
      </c>
      <c r="O48" s="152">
        <f t="shared" si="17"/>
        <v>3.7682982926585753</v>
      </c>
      <c r="P48" s="52">
        <f t="shared" si="8"/>
        <v>-7.2158364721445281E-2</v>
      </c>
    </row>
    <row r="49" spans="1:16" ht="20.100000000000001" customHeight="1" x14ac:dyDescent="0.25">
      <c r="A49" s="38" t="s">
        <v>186</v>
      </c>
      <c r="B49" s="19">
        <v>5420.9100000000017</v>
      </c>
      <c r="C49" s="140">
        <v>6702.420000000001</v>
      </c>
      <c r="D49" s="247">
        <f t="shared" si="11"/>
        <v>2.3306445420437465E-2</v>
      </c>
      <c r="E49" s="215">
        <f t="shared" si="12"/>
        <v>2.9174126234827853E-2</v>
      </c>
      <c r="F49" s="52">
        <f t="shared" si="18"/>
        <v>0.23640126842172235</v>
      </c>
      <c r="H49" s="19">
        <v>1657.1979999999999</v>
      </c>
      <c r="I49" s="140">
        <v>2055.8879999999999</v>
      </c>
      <c r="J49" s="247">
        <f t="shared" si="13"/>
        <v>2.6344473933906355E-2</v>
      </c>
      <c r="K49" s="215">
        <f t="shared" si="14"/>
        <v>3.2828928856809672E-2</v>
      </c>
      <c r="L49" s="52">
        <f t="shared" si="15"/>
        <v>0.24058078757034471</v>
      </c>
      <c r="N49" s="27">
        <f t="shared" si="16"/>
        <v>3.0570476174664392</v>
      </c>
      <c r="O49" s="152">
        <f t="shared" si="17"/>
        <v>3.0673816323059429</v>
      </c>
      <c r="P49" s="52">
        <f t="shared" si="8"/>
        <v>3.3803905377398462E-3</v>
      </c>
    </row>
    <row r="50" spans="1:16" ht="20.100000000000001" customHeight="1" x14ac:dyDescent="0.25">
      <c r="A50" s="38" t="s">
        <v>187</v>
      </c>
      <c r="B50" s="19">
        <v>6838.4000000000015</v>
      </c>
      <c r="C50" s="140">
        <v>8535.1699999999983</v>
      </c>
      <c r="D50" s="247">
        <f t="shared" si="11"/>
        <v>2.940074569825353E-2</v>
      </c>
      <c r="E50" s="215">
        <f t="shared" si="12"/>
        <v>3.7151674621362964E-2</v>
      </c>
      <c r="F50" s="52">
        <f t="shared" si="18"/>
        <v>0.24812383013570374</v>
      </c>
      <c r="H50" s="19">
        <v>1474.8970000000004</v>
      </c>
      <c r="I50" s="140">
        <v>1865.9450000000002</v>
      </c>
      <c r="J50" s="247">
        <f t="shared" si="13"/>
        <v>2.344643523085153E-2</v>
      </c>
      <c r="K50" s="215">
        <f t="shared" si="14"/>
        <v>2.9795871981216748E-2</v>
      </c>
      <c r="L50" s="52">
        <f t="shared" si="15"/>
        <v>0.26513580270351061</v>
      </c>
      <c r="N50" s="27">
        <f t="shared" si="16"/>
        <v>2.1567866752456717</v>
      </c>
      <c r="O50" s="152">
        <f t="shared" si="17"/>
        <v>2.186183754980862</v>
      </c>
      <c r="P50" s="52">
        <f t="shared" si="8"/>
        <v>1.363003586427565E-2</v>
      </c>
    </row>
    <row r="51" spans="1:16" ht="20.100000000000001" customHeight="1" x14ac:dyDescent="0.25">
      <c r="A51" s="38" t="s">
        <v>190</v>
      </c>
      <c r="B51" s="19">
        <v>3626.2399999999993</v>
      </c>
      <c r="C51" s="140">
        <v>2236.9500000000007</v>
      </c>
      <c r="D51" s="247">
        <f t="shared" si="11"/>
        <v>1.5590512412382259E-2</v>
      </c>
      <c r="E51" s="215">
        <f t="shared" si="12"/>
        <v>9.7369400427007227E-3</v>
      </c>
      <c r="F51" s="52">
        <f t="shared" si="18"/>
        <v>-0.38312135986586626</v>
      </c>
      <c r="H51" s="19">
        <v>820.78500000000008</v>
      </c>
      <c r="I51" s="140">
        <v>647.15500000000009</v>
      </c>
      <c r="J51" s="247">
        <f t="shared" si="13"/>
        <v>1.3048017821552604E-2</v>
      </c>
      <c r="K51" s="215">
        <f t="shared" si="14"/>
        <v>1.0333931349532985E-2</v>
      </c>
      <c r="L51" s="52">
        <f t="shared" si="15"/>
        <v>-0.21154139025445151</v>
      </c>
      <c r="N51" s="27">
        <f t="shared" si="16"/>
        <v>2.2634602232615606</v>
      </c>
      <c r="O51" s="152">
        <f t="shared" si="17"/>
        <v>2.8930239835490283</v>
      </c>
      <c r="P51" s="52">
        <f t="shared" si="8"/>
        <v>0.27814217975533501</v>
      </c>
    </row>
    <row r="52" spans="1:16" ht="20.100000000000001" customHeight="1" x14ac:dyDescent="0.25">
      <c r="A52" s="38" t="s">
        <v>189</v>
      </c>
      <c r="B52" s="19">
        <v>1059.8200000000002</v>
      </c>
      <c r="C52" s="140">
        <v>1752.3700000000001</v>
      </c>
      <c r="D52" s="247">
        <f t="shared" si="11"/>
        <v>4.5565480676653973E-3</v>
      </c>
      <c r="E52" s="215">
        <f t="shared" si="12"/>
        <v>7.6276723318033307E-3</v>
      </c>
      <c r="F52" s="52">
        <f t="shared" si="18"/>
        <v>0.65346002151308702</v>
      </c>
      <c r="H52" s="19">
        <v>392.5449999999999</v>
      </c>
      <c r="I52" s="140">
        <v>539.20600000000002</v>
      </c>
      <c r="J52" s="247">
        <f t="shared" si="13"/>
        <v>6.2402872320539062E-3</v>
      </c>
      <c r="K52" s="215">
        <f t="shared" si="14"/>
        <v>8.6101749770244873E-3</v>
      </c>
      <c r="L52" s="52">
        <f t="shared" si="15"/>
        <v>0.37361576379778155</v>
      </c>
      <c r="N52" s="27">
        <f t="shared" si="16"/>
        <v>3.7038836783604752</v>
      </c>
      <c r="O52" s="152">
        <f t="shared" si="17"/>
        <v>3.077009992182016</v>
      </c>
      <c r="P52" s="52">
        <f t="shared" si="8"/>
        <v>-0.16924767098948013</v>
      </c>
    </row>
    <row r="53" spans="1:16" ht="20.100000000000001" customHeight="1" x14ac:dyDescent="0.25">
      <c r="A53" s="38" t="s">
        <v>191</v>
      </c>
      <c r="B53" s="19">
        <v>1254.3799999999997</v>
      </c>
      <c r="C53" s="140">
        <v>1872.1199999999997</v>
      </c>
      <c r="D53" s="247">
        <f t="shared" si="11"/>
        <v>5.3930316139704088E-3</v>
      </c>
      <c r="E53" s="215">
        <f t="shared" si="12"/>
        <v>8.1489171383986522E-3</v>
      </c>
      <c r="F53" s="52">
        <f t="shared" si="18"/>
        <v>0.4924663977423111</v>
      </c>
      <c r="H53" s="19">
        <v>353.13799999999992</v>
      </c>
      <c r="I53" s="140">
        <v>517.76499999999999</v>
      </c>
      <c r="J53" s="247">
        <f t="shared" si="13"/>
        <v>5.6138342165944089E-3</v>
      </c>
      <c r="K53" s="215">
        <f t="shared" si="14"/>
        <v>8.2677997777826709E-3</v>
      </c>
      <c r="L53" s="52">
        <f t="shared" si="15"/>
        <v>0.4661831918400175</v>
      </c>
      <c r="N53" s="27">
        <f t="shared" si="16"/>
        <v>2.8152394011384114</v>
      </c>
      <c r="O53" s="152">
        <f t="shared" si="17"/>
        <v>2.7656613892271871</v>
      </c>
      <c r="P53" s="52">
        <f t="shared" si="8"/>
        <v>-1.7610584695275384E-2</v>
      </c>
    </row>
    <row r="54" spans="1:16" ht="20.100000000000001" customHeight="1" x14ac:dyDescent="0.25">
      <c r="A54" s="38" t="s">
        <v>185</v>
      </c>
      <c r="B54" s="19">
        <v>1975.8600000000001</v>
      </c>
      <c r="C54" s="140">
        <v>1253.4099999999999</v>
      </c>
      <c r="D54" s="247">
        <f t="shared" si="11"/>
        <v>8.4949341067137359E-3</v>
      </c>
      <c r="E54" s="215">
        <f t="shared" si="12"/>
        <v>5.4558117163644726E-3</v>
      </c>
      <c r="F54" s="52">
        <f>(C54-B54)/B54</f>
        <v>-0.36563825372242986</v>
      </c>
      <c r="H54" s="19">
        <v>610.32599999999991</v>
      </c>
      <c r="I54" s="140">
        <v>445.89799999999985</v>
      </c>
      <c r="J54" s="247">
        <f t="shared" si="13"/>
        <v>9.7023514379001967E-3</v>
      </c>
      <c r="K54" s="215">
        <f t="shared" si="14"/>
        <v>7.1202097193007186E-3</v>
      </c>
      <c r="L54" s="52">
        <f t="shared" si="15"/>
        <v>-0.26941011852682023</v>
      </c>
      <c r="N54" s="27">
        <f t="shared" si="16"/>
        <v>3.0889131821080436</v>
      </c>
      <c r="O54" s="152">
        <f t="shared" si="17"/>
        <v>3.5574791967512622</v>
      </c>
      <c r="P54" s="52">
        <f t="shared" si="8"/>
        <v>0.15169284049720153</v>
      </c>
    </row>
    <row r="55" spans="1:16" ht="20.100000000000001" customHeight="1" x14ac:dyDescent="0.25">
      <c r="A55" s="38" t="s">
        <v>193</v>
      </c>
      <c r="B55" s="19">
        <v>762.25</v>
      </c>
      <c r="C55" s="140">
        <v>484.91999999999996</v>
      </c>
      <c r="D55" s="247">
        <f t="shared" si="11"/>
        <v>3.2771874135022446E-3</v>
      </c>
      <c r="E55" s="215">
        <f t="shared" si="12"/>
        <v>2.1107476543983693E-3</v>
      </c>
      <c r="F55" s="52">
        <f>(C55-B55)/B55</f>
        <v>-0.36383076418497873</v>
      </c>
      <c r="H55" s="19">
        <v>334.24900000000002</v>
      </c>
      <c r="I55" s="140">
        <v>208.87599999999998</v>
      </c>
      <c r="J55" s="247">
        <f t="shared" si="13"/>
        <v>5.3135558140513491E-3</v>
      </c>
      <c r="K55" s="215">
        <f t="shared" si="14"/>
        <v>3.3353837095673388E-3</v>
      </c>
      <c r="L55" s="52">
        <f t="shared" si="15"/>
        <v>-0.37508863152918942</v>
      </c>
      <c r="N55" s="27">
        <f t="shared" ref="N55:N56" si="19">(H55/B55)*10</f>
        <v>4.3850311577566421</v>
      </c>
      <c r="O55" s="152">
        <f t="shared" ref="O55:O56" si="20">(I55/C55)*10</f>
        <v>4.307432153757321</v>
      </c>
      <c r="P55" s="52">
        <f t="shared" ref="P55:P56" si="21">(O55-N55)/N55</f>
        <v>-1.7696340392486583E-2</v>
      </c>
    </row>
    <row r="56" spans="1:16" ht="20.100000000000001" customHeight="1" x14ac:dyDescent="0.25">
      <c r="A56" s="38" t="s">
        <v>192</v>
      </c>
      <c r="B56" s="19">
        <v>493.53000000000003</v>
      </c>
      <c r="C56" s="140">
        <v>519.19000000000005</v>
      </c>
      <c r="D56" s="247">
        <f t="shared" si="11"/>
        <v>2.1218633049337656E-3</v>
      </c>
      <c r="E56" s="215">
        <f t="shared" si="12"/>
        <v>2.2599172537471944E-3</v>
      </c>
      <c r="F56" s="52">
        <f t="shared" si="18"/>
        <v>5.1992786659372327E-2</v>
      </c>
      <c r="H56" s="19">
        <v>173.09899999999996</v>
      </c>
      <c r="I56" s="140">
        <v>170.59600000000003</v>
      </c>
      <c r="J56" s="247">
        <f t="shared" si="13"/>
        <v>2.7517545238922901E-3</v>
      </c>
      <c r="K56" s="215">
        <f t="shared" si="14"/>
        <v>2.724119187064813E-3</v>
      </c>
      <c r="L56" s="52">
        <f t="shared" si="15"/>
        <v>-1.445993333294779E-2</v>
      </c>
      <c r="N56" s="27">
        <f t="shared" si="19"/>
        <v>3.5073653070735307</v>
      </c>
      <c r="O56" s="152">
        <f t="shared" si="20"/>
        <v>3.2858105895722183</v>
      </c>
      <c r="P56" s="52">
        <f t="shared" si="21"/>
        <v>-6.3168417916003403E-2</v>
      </c>
    </row>
    <row r="57" spans="1:16" ht="20.100000000000001" customHeight="1" x14ac:dyDescent="0.25">
      <c r="A57" s="38" t="s">
        <v>194</v>
      </c>
      <c r="B57" s="19">
        <v>614.45000000000016</v>
      </c>
      <c r="C57" s="140">
        <v>395.54000000000013</v>
      </c>
      <c r="D57" s="247">
        <f t="shared" si="11"/>
        <v>2.6417419563482514E-3</v>
      </c>
      <c r="E57" s="215">
        <f t="shared" si="12"/>
        <v>1.7216966246406239E-3</v>
      </c>
      <c r="F57" s="52">
        <f t="shared" ref="F57:F58" si="22">(C57-B57)/B57</f>
        <v>-0.35626983481162011</v>
      </c>
      <c r="H57" s="19">
        <v>111.541</v>
      </c>
      <c r="I57" s="140">
        <v>137.88100000000006</v>
      </c>
      <c r="J57" s="247">
        <f t="shared" si="13"/>
        <v>1.7731670971494347E-3</v>
      </c>
      <c r="K57" s="215">
        <f t="shared" si="14"/>
        <v>2.2017179630922389E-3</v>
      </c>
      <c r="L57" s="52">
        <f t="shared" si="15"/>
        <v>0.23614634977272986</v>
      </c>
      <c r="N57" s="27">
        <f t="shared" si="16"/>
        <v>1.8152982341931803</v>
      </c>
      <c r="O57" s="152">
        <f t="shared" si="17"/>
        <v>3.4858927036456495</v>
      </c>
      <c r="P57" s="52">
        <f t="shared" ref="P57:P58" si="23">(O57-N57)/N57</f>
        <v>0.9202865060875105</v>
      </c>
    </row>
    <row r="58" spans="1:16" ht="20.100000000000001" customHeight="1" x14ac:dyDescent="0.25">
      <c r="A58" s="38" t="s">
        <v>196</v>
      </c>
      <c r="B58" s="19">
        <v>140.46</v>
      </c>
      <c r="C58" s="140">
        <v>242.57000000000002</v>
      </c>
      <c r="D58" s="247">
        <f t="shared" si="11"/>
        <v>6.038881523129226E-4</v>
      </c>
      <c r="E58" s="215">
        <f t="shared" si="12"/>
        <v>1.055852632449502E-3</v>
      </c>
      <c r="F58" s="52">
        <f t="shared" si="22"/>
        <v>0.72696853196639621</v>
      </c>
      <c r="H58" s="19">
        <v>39.809999999999988</v>
      </c>
      <c r="I58" s="140">
        <v>93.186000000000021</v>
      </c>
      <c r="J58" s="247">
        <f t="shared" si="13"/>
        <v>6.3285950580969311E-4</v>
      </c>
      <c r="K58" s="215">
        <f t="shared" si="14"/>
        <v>1.4880171315026242E-3</v>
      </c>
      <c r="L58" s="52">
        <f t="shared" si="15"/>
        <v>1.3407686510926915</v>
      </c>
      <c r="N58" s="27">
        <f t="shared" si="16"/>
        <v>2.8342588637334467</v>
      </c>
      <c r="O58" s="152">
        <f t="shared" si="17"/>
        <v>3.8416127303458802</v>
      </c>
      <c r="P58" s="52">
        <f t="shared" si="23"/>
        <v>0.3554205579110335</v>
      </c>
    </row>
    <row r="59" spans="1:16" ht="20.100000000000001" customHeight="1" x14ac:dyDescent="0.25">
      <c r="A59" s="38" t="s">
        <v>188</v>
      </c>
      <c r="B59" s="19">
        <v>172.06</v>
      </c>
      <c r="C59" s="140">
        <v>127.80000000000001</v>
      </c>
      <c r="D59" s="247">
        <f t="shared" si="11"/>
        <v>7.3974793882216618E-4</v>
      </c>
      <c r="E59" s="215">
        <f t="shared" si="12"/>
        <v>5.5628464536853844E-4</v>
      </c>
      <c r="F59" s="52">
        <f t="shared" ref="F59:F60" si="24">(C59-B59)/B59</f>
        <v>-0.25723584796001392</v>
      </c>
      <c r="H59" s="19">
        <v>74.366</v>
      </c>
      <c r="I59" s="140">
        <v>69.811000000000007</v>
      </c>
      <c r="J59" s="247">
        <f t="shared" si="13"/>
        <v>1.1821961820910236E-3</v>
      </c>
      <c r="K59" s="215">
        <f t="shared" si="14"/>
        <v>1.1147593411813973E-3</v>
      </c>
      <c r="L59" s="52">
        <f t="shared" si="15"/>
        <v>-6.1251109377941433E-2</v>
      </c>
      <c r="N59" s="27">
        <f t="shared" si="16"/>
        <v>4.3220969429268861</v>
      </c>
      <c r="O59" s="152">
        <f t="shared" si="17"/>
        <v>5.4625195618153368</v>
      </c>
      <c r="P59" s="52">
        <f t="shared" ref="P59" si="25">(O59-N59)/N59</f>
        <v>0.26385863943999521</v>
      </c>
    </row>
    <row r="60" spans="1:16" ht="20.100000000000001" customHeight="1" x14ac:dyDescent="0.25">
      <c r="A60" s="38" t="s">
        <v>217</v>
      </c>
      <c r="B60" s="19">
        <v>196.41000000000005</v>
      </c>
      <c r="C60" s="140">
        <v>138.12000000000003</v>
      </c>
      <c r="D60" s="247">
        <f t="shared" si="11"/>
        <v>8.444373629202703E-4</v>
      </c>
      <c r="E60" s="215">
        <f t="shared" si="12"/>
        <v>6.0120528339829837E-4</v>
      </c>
      <c r="F60" s="52">
        <f t="shared" si="24"/>
        <v>-0.29677714983962122</v>
      </c>
      <c r="H60" s="19">
        <v>64.092999999999989</v>
      </c>
      <c r="I60" s="140">
        <v>58.689999999999991</v>
      </c>
      <c r="J60" s="247">
        <f t="shared" si="13"/>
        <v>1.0188863176553797E-3</v>
      </c>
      <c r="K60" s="215">
        <f t="shared" si="14"/>
        <v>9.3717645835092163E-4</v>
      </c>
      <c r="L60" s="52">
        <f t="shared" si="15"/>
        <v>-8.4299377467118089E-2</v>
      </c>
      <c r="N60" s="27">
        <f t="shared" ref="N60" si="26">(H60/B60)*10</f>
        <v>3.2632248867165607</v>
      </c>
      <c r="O60" s="152">
        <f t="shared" ref="O60" si="27">(I60/C60)*10</f>
        <v>4.2492035910802182</v>
      </c>
      <c r="P60" s="52">
        <f t="shared" ref="P60" si="28">(O60-N60)/N60</f>
        <v>0.30214856119087269</v>
      </c>
    </row>
    <row r="61" spans="1:16" ht="20.100000000000001" customHeight="1" thickBot="1" x14ac:dyDescent="0.3">
      <c r="A61" s="8" t="s">
        <v>17</v>
      </c>
      <c r="B61" s="19">
        <f>B62-SUM(B39:B60)</f>
        <v>166.94999999998254</v>
      </c>
      <c r="C61" s="140">
        <f>C62-SUM(C39:C60)</f>
        <v>225.85000000003492</v>
      </c>
      <c r="D61" s="247">
        <f t="shared" si="11"/>
        <v>7.1777820752265333E-4</v>
      </c>
      <c r="E61" s="215">
        <f t="shared" si="12"/>
        <v>9.8307423440143838E-4</v>
      </c>
      <c r="F61" s="52">
        <f t="shared" si="18"/>
        <v>0.35280023959304313</v>
      </c>
      <c r="H61" s="19">
        <f>H62-SUM(H39:H60)</f>
        <v>94.048999999991793</v>
      </c>
      <c r="I61" s="140">
        <f>I62-SUM(I39:I60)</f>
        <v>113.19099999999162</v>
      </c>
      <c r="J61" s="247">
        <f t="shared" si="13"/>
        <v>1.4950968013536963E-3</v>
      </c>
      <c r="K61" s="215">
        <f t="shared" si="14"/>
        <v>1.8074619270266031E-3</v>
      </c>
      <c r="L61" s="52">
        <f t="shared" si="15"/>
        <v>0.20353220129933861</v>
      </c>
      <c r="N61" s="27">
        <f t="shared" si="16"/>
        <v>5.6333632824199844</v>
      </c>
      <c r="O61" s="152">
        <f t="shared" si="17"/>
        <v>5.0117777285797702</v>
      </c>
      <c r="P61" s="52">
        <f t="shared" si="8"/>
        <v>-0.11034004424674579</v>
      </c>
    </row>
    <row r="62" spans="1:16" ht="26.25" customHeight="1" thickBot="1" x14ac:dyDescent="0.3">
      <c r="A62" s="12" t="s">
        <v>18</v>
      </c>
      <c r="B62" s="17">
        <v>232592.74</v>
      </c>
      <c r="C62" s="145">
        <v>229738.50000000009</v>
      </c>
      <c r="D62" s="253">
        <f>SUM(D39:D61)</f>
        <v>1.0000000000000002</v>
      </c>
      <c r="E62" s="254">
        <f>SUM(E39:E61)</f>
        <v>0.99999999999999956</v>
      </c>
      <c r="F62" s="57">
        <f t="shared" si="18"/>
        <v>-1.2271406235637035E-2</v>
      </c>
      <c r="G62" s="1"/>
      <c r="H62" s="17">
        <v>62904.956999999988</v>
      </c>
      <c r="I62" s="145">
        <v>62624.278999999995</v>
      </c>
      <c r="J62" s="253">
        <f>SUM(J39:J61)</f>
        <v>1.0000000000000002</v>
      </c>
      <c r="K62" s="254">
        <f>SUM(K39:K61)</f>
        <v>1</v>
      </c>
      <c r="L62" s="57">
        <f t="shared" si="15"/>
        <v>-4.4619377134300026E-3</v>
      </c>
      <c r="M62" s="1"/>
      <c r="N62" s="29">
        <f t="shared" si="16"/>
        <v>2.7045107684788441</v>
      </c>
      <c r="O62" s="146">
        <f t="shared" si="17"/>
        <v>2.7258939620481537</v>
      </c>
      <c r="P62" s="57">
        <f t="shared" si="8"/>
        <v>7.9064923011331282E-3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163</v>
      </c>
      <c r="B68" s="39">
        <v>78380.63</v>
      </c>
      <c r="C68" s="147">
        <v>72467.37</v>
      </c>
      <c r="D68" s="247">
        <f>B68/$B$96</f>
        <v>0.26100715049948281</v>
      </c>
      <c r="E68" s="246">
        <f>C68/$C$96</f>
        <v>0.22895425086669763</v>
      </c>
      <c r="F68" s="61">
        <f t="shared" ref="F68:F75" si="29">(C68-B68)/B68</f>
        <v>-7.5442874087641415E-2</v>
      </c>
      <c r="H68" s="19">
        <v>26936.061000000005</v>
      </c>
      <c r="I68" s="147">
        <v>26243.091999999993</v>
      </c>
      <c r="J68" s="245">
        <f>H68/$H$96</f>
        <v>0.23352571736452341</v>
      </c>
      <c r="K68" s="246">
        <f>I68/$I$96</f>
        <v>0.21399389248258141</v>
      </c>
      <c r="L68" s="61">
        <f t="shared" ref="L68:L96" si="30">(I68-H68)/H68</f>
        <v>-2.5726441590699239E-2</v>
      </c>
      <c r="N68" s="41">
        <f t="shared" ref="N68:N96" si="31">(H68/B68)*10</f>
        <v>3.4365711273308222</v>
      </c>
      <c r="O68" s="149">
        <f t="shared" ref="O68:O96" si="32">(I68/C68)*10</f>
        <v>3.6213666923471894</v>
      </c>
      <c r="P68" s="61">
        <f t="shared" si="8"/>
        <v>5.3773240293704505E-2</v>
      </c>
    </row>
    <row r="69" spans="1:16" ht="20.100000000000001" customHeight="1" x14ac:dyDescent="0.25">
      <c r="A69" s="38" t="s">
        <v>166</v>
      </c>
      <c r="B69" s="19">
        <v>47943.45</v>
      </c>
      <c r="C69" s="140">
        <v>56667.369999999981</v>
      </c>
      <c r="D69" s="247">
        <f t="shared" ref="D69:D95" si="33">B69/$B$96</f>
        <v>0.15965147600388549</v>
      </c>
      <c r="E69" s="215">
        <f t="shared" ref="E69:E95" si="34">C69/$C$96</f>
        <v>0.17903554726680396</v>
      </c>
      <c r="F69" s="52">
        <f t="shared" si="29"/>
        <v>0.18196270814887089</v>
      </c>
      <c r="H69" s="19">
        <v>20382.089999999997</v>
      </c>
      <c r="I69" s="140">
        <v>24180.004000000004</v>
      </c>
      <c r="J69" s="214">
        <f t="shared" ref="J69:J96" si="35">H69/$H$96</f>
        <v>0.17670520528737579</v>
      </c>
      <c r="K69" s="215">
        <f t="shared" ref="K69:K96" si="36">I69/$I$96</f>
        <v>0.19717086600178022</v>
      </c>
      <c r="L69" s="52">
        <f t="shared" si="30"/>
        <v>0.18633584681453219</v>
      </c>
      <c r="N69" s="40">
        <f t="shared" si="31"/>
        <v>4.2512772860526304</v>
      </c>
      <c r="O69" s="143">
        <f t="shared" si="32"/>
        <v>4.2670065683302418</v>
      </c>
      <c r="P69" s="52">
        <f t="shared" si="8"/>
        <v>3.6998956358869372E-3</v>
      </c>
    </row>
    <row r="70" spans="1:16" ht="20.100000000000001" customHeight="1" x14ac:dyDescent="0.25">
      <c r="A70" s="38" t="s">
        <v>167</v>
      </c>
      <c r="B70" s="19">
        <v>51658.19</v>
      </c>
      <c r="C70" s="140">
        <v>43770.54</v>
      </c>
      <c r="D70" s="247">
        <f t="shared" si="33"/>
        <v>0.17202154373932535</v>
      </c>
      <c r="E70" s="215">
        <f t="shared" si="34"/>
        <v>0.13828915270046124</v>
      </c>
      <c r="F70" s="52">
        <f t="shared" si="29"/>
        <v>-0.15268924443539353</v>
      </c>
      <c r="H70" s="19">
        <v>20883.888999999999</v>
      </c>
      <c r="I70" s="140">
        <v>18267.618000000002</v>
      </c>
      <c r="J70" s="214">
        <f t="shared" si="35"/>
        <v>0.18105561760073524</v>
      </c>
      <c r="K70" s="215">
        <f t="shared" si="36"/>
        <v>0.14895953122463124</v>
      </c>
      <c r="L70" s="52">
        <f t="shared" si="30"/>
        <v>-0.12527700180746973</v>
      </c>
      <c r="N70" s="40">
        <f t="shared" si="31"/>
        <v>4.0427062969105183</v>
      </c>
      <c r="O70" s="143">
        <f t="shared" si="32"/>
        <v>4.1734961460379525</v>
      </c>
      <c r="P70" s="52">
        <f t="shared" si="8"/>
        <v>3.2352053184616765E-2</v>
      </c>
    </row>
    <row r="71" spans="1:16" ht="20.100000000000001" customHeight="1" x14ac:dyDescent="0.25">
      <c r="A71" s="38" t="s">
        <v>165</v>
      </c>
      <c r="B71" s="19">
        <v>35369.210000000006</v>
      </c>
      <c r="C71" s="140">
        <v>36808.430000000008</v>
      </c>
      <c r="D71" s="247">
        <f t="shared" si="33"/>
        <v>0.11777931253573508</v>
      </c>
      <c r="E71" s="215">
        <f t="shared" si="34"/>
        <v>0.11629298146502738</v>
      </c>
      <c r="F71" s="52">
        <f t="shared" si="29"/>
        <v>4.0691324459890418E-2</v>
      </c>
      <c r="H71" s="19">
        <v>12320.436000000002</v>
      </c>
      <c r="I71" s="140">
        <v>13588.461000000001</v>
      </c>
      <c r="J71" s="214">
        <f t="shared" si="35"/>
        <v>0.10681363749301351</v>
      </c>
      <c r="K71" s="215">
        <f t="shared" si="36"/>
        <v>0.11080430851051208</v>
      </c>
      <c r="L71" s="52">
        <f t="shared" si="30"/>
        <v>0.10292046482770573</v>
      </c>
      <c r="N71" s="40">
        <f t="shared" si="31"/>
        <v>3.4833789049854373</v>
      </c>
      <c r="O71" s="143">
        <f t="shared" si="32"/>
        <v>3.6916709025622656</v>
      </c>
      <c r="P71" s="52">
        <f t="shared" si="8"/>
        <v>5.9795963418943381E-2</v>
      </c>
    </row>
    <row r="72" spans="1:16" ht="20.100000000000001" customHeight="1" x14ac:dyDescent="0.25">
      <c r="A72" s="38" t="s">
        <v>173</v>
      </c>
      <c r="B72" s="19">
        <v>22528.920000000002</v>
      </c>
      <c r="C72" s="140">
        <v>22422.150000000009</v>
      </c>
      <c r="D72" s="247">
        <f t="shared" si="33"/>
        <v>7.5021203746777843E-2</v>
      </c>
      <c r="E72" s="215">
        <f t="shared" si="34"/>
        <v>7.0840801260908554E-2</v>
      </c>
      <c r="F72" s="52">
        <f t="shared" si="29"/>
        <v>-4.7392418278369821E-3</v>
      </c>
      <c r="H72" s="19">
        <v>9866.8389999999999</v>
      </c>
      <c r="I72" s="140">
        <v>10518.808000000005</v>
      </c>
      <c r="J72" s="214">
        <f t="shared" si="35"/>
        <v>8.5541856160604043E-2</v>
      </c>
      <c r="K72" s="215">
        <f t="shared" si="36"/>
        <v>8.5773454903748339E-2</v>
      </c>
      <c r="L72" s="52">
        <f t="shared" si="30"/>
        <v>6.6076785077774619E-2</v>
      </c>
      <c r="N72" s="40">
        <f t="shared" si="31"/>
        <v>4.3796324901504375</v>
      </c>
      <c r="O72" s="143">
        <f t="shared" si="32"/>
        <v>4.6912575288275207</v>
      </c>
      <c r="P72" s="52">
        <f t="shared" ref="P72:P75" si="37">(O72-N72)/N72</f>
        <v>7.1153239313552316E-2</v>
      </c>
    </row>
    <row r="73" spans="1:16" ht="20.100000000000001" customHeight="1" x14ac:dyDescent="0.25">
      <c r="A73" s="38" t="s">
        <v>179</v>
      </c>
      <c r="B73" s="19">
        <v>9186.66</v>
      </c>
      <c r="C73" s="140">
        <v>27324.920000000002</v>
      </c>
      <c r="D73" s="247">
        <f t="shared" si="33"/>
        <v>3.0591537082664152E-2</v>
      </c>
      <c r="E73" s="215">
        <f t="shared" si="34"/>
        <v>8.6330669770304125E-2</v>
      </c>
      <c r="F73" s="52">
        <f t="shared" si="29"/>
        <v>1.9744128987031198</v>
      </c>
      <c r="H73" s="19">
        <v>2044.2060000000001</v>
      </c>
      <c r="I73" s="140">
        <v>5224.7470000000012</v>
      </c>
      <c r="J73" s="214">
        <f t="shared" si="35"/>
        <v>1.7722512307603657E-2</v>
      </c>
      <c r="K73" s="215">
        <f t="shared" si="36"/>
        <v>4.2604124078317075E-2</v>
      </c>
      <c r="L73" s="52">
        <f t="shared" si="30"/>
        <v>1.5558808652356959</v>
      </c>
      <c r="N73" s="40">
        <f t="shared" si="31"/>
        <v>2.2251895683523721</v>
      </c>
      <c r="O73" s="143">
        <f t="shared" si="32"/>
        <v>1.9120813528456813</v>
      </c>
      <c r="P73" s="52">
        <f t="shared" si="37"/>
        <v>-0.14071080502976199</v>
      </c>
    </row>
    <row r="74" spans="1:16" ht="20.100000000000001" customHeight="1" x14ac:dyDescent="0.25">
      <c r="A74" s="38" t="s">
        <v>170</v>
      </c>
      <c r="B74" s="19">
        <v>10426.290000000005</v>
      </c>
      <c r="C74" s="140">
        <v>7518.5999999999985</v>
      </c>
      <c r="D74" s="247">
        <f t="shared" si="33"/>
        <v>3.4719499488346212E-2</v>
      </c>
      <c r="E74" s="215">
        <f t="shared" si="34"/>
        <v>2.3754352207984816E-2</v>
      </c>
      <c r="F74" s="52">
        <f t="shared" si="29"/>
        <v>-0.27888059894746881</v>
      </c>
      <c r="H74" s="19">
        <v>4591.9649999999992</v>
      </c>
      <c r="I74" s="140">
        <v>3708.3149999999991</v>
      </c>
      <c r="J74" s="214">
        <f t="shared" si="35"/>
        <v>3.9810643461855214E-2</v>
      </c>
      <c r="K74" s="215">
        <f t="shared" si="36"/>
        <v>3.0238691439314538E-2</v>
      </c>
      <c r="L74" s="52">
        <f t="shared" si="30"/>
        <v>-0.19243395801143959</v>
      </c>
      <c r="N74" s="40">
        <f t="shared" si="31"/>
        <v>4.4042176076053874</v>
      </c>
      <c r="O74" s="143">
        <f t="shared" si="32"/>
        <v>4.9321881733301414</v>
      </c>
      <c r="P74" s="52">
        <f t="shared" si="37"/>
        <v>0.11987840128812716</v>
      </c>
    </row>
    <row r="75" spans="1:16" ht="20.100000000000001" customHeight="1" x14ac:dyDescent="0.25">
      <c r="A75" s="38" t="s">
        <v>177</v>
      </c>
      <c r="B75" s="19">
        <v>6570.0800000000008</v>
      </c>
      <c r="C75" s="140">
        <v>6862.1</v>
      </c>
      <c r="D75" s="247">
        <f t="shared" si="33"/>
        <v>2.1878337279933092E-2</v>
      </c>
      <c r="E75" s="215">
        <f t="shared" si="34"/>
        <v>2.1680198479293041E-2</v>
      </c>
      <c r="F75" s="52">
        <f t="shared" si="29"/>
        <v>4.4446947373547888E-2</v>
      </c>
      <c r="H75" s="19">
        <v>2539.9589999999994</v>
      </c>
      <c r="I75" s="140">
        <v>2840.4919999999993</v>
      </c>
      <c r="J75" s="214">
        <f t="shared" si="35"/>
        <v>2.2020508030163623E-2</v>
      </c>
      <c r="K75" s="215">
        <f t="shared" si="36"/>
        <v>2.3162207397117406E-2</v>
      </c>
      <c r="L75" s="52">
        <f t="shared" si="30"/>
        <v>0.1183219886620217</v>
      </c>
      <c r="N75" s="40">
        <f t="shared" si="31"/>
        <v>3.8659483598373217</v>
      </c>
      <c r="O75" s="143">
        <f t="shared" si="32"/>
        <v>4.1393917313941788</v>
      </c>
      <c r="P75" s="52">
        <f t="shared" si="37"/>
        <v>7.0731253008346859E-2</v>
      </c>
    </row>
    <row r="76" spans="1:16" ht="20.100000000000001" customHeight="1" x14ac:dyDescent="0.25">
      <c r="A76" s="38" t="s">
        <v>183</v>
      </c>
      <c r="B76" s="19">
        <v>3558.77</v>
      </c>
      <c r="C76" s="140">
        <v>4789.5000000000009</v>
      </c>
      <c r="D76" s="247">
        <f t="shared" si="33"/>
        <v>1.1850688326733841E-2</v>
      </c>
      <c r="E76" s="215">
        <f t="shared" si="34"/>
        <v>1.5132001955170287E-2</v>
      </c>
      <c r="F76" s="52">
        <f t="shared" ref="F76:F81" si="38">(C76-B76)/B76</f>
        <v>0.345830160420595</v>
      </c>
      <c r="H76" s="19">
        <v>1671.374</v>
      </c>
      <c r="I76" s="140">
        <v>2516.0990000000002</v>
      </c>
      <c r="J76" s="214">
        <f t="shared" si="35"/>
        <v>1.4490196333250539E-2</v>
      </c>
      <c r="K76" s="215">
        <f t="shared" si="36"/>
        <v>2.051701144367938E-2</v>
      </c>
      <c r="L76" s="52">
        <f t="shared" si="30"/>
        <v>0.5054075269807955</v>
      </c>
      <c r="N76" s="40">
        <f t="shared" si="31"/>
        <v>4.6964934513891041</v>
      </c>
      <c r="O76" s="143">
        <f t="shared" si="32"/>
        <v>5.2533646518425714</v>
      </c>
      <c r="P76" s="52">
        <f t="shared" ref="P76:P81" si="39">(O76-N76)/N76</f>
        <v>0.11857169742007387</v>
      </c>
    </row>
    <row r="77" spans="1:16" ht="20.100000000000001" customHeight="1" x14ac:dyDescent="0.25">
      <c r="A77" s="38" t="s">
        <v>178</v>
      </c>
      <c r="B77" s="19">
        <v>976.36</v>
      </c>
      <c r="C77" s="140">
        <v>1207.0900000000001</v>
      </c>
      <c r="D77" s="247">
        <f t="shared" si="33"/>
        <v>3.2512744725536782E-3</v>
      </c>
      <c r="E77" s="215">
        <f t="shared" si="34"/>
        <v>3.8136941726832655E-3</v>
      </c>
      <c r="F77" s="52">
        <f t="shared" si="38"/>
        <v>0.23631652259412525</v>
      </c>
      <c r="H77" s="19">
        <v>1798.6849999999997</v>
      </c>
      <c r="I77" s="140">
        <v>2400.1409999999992</v>
      </c>
      <c r="J77" s="214">
        <f t="shared" si="35"/>
        <v>1.5593935762835093E-2</v>
      </c>
      <c r="K77" s="215">
        <f t="shared" si="36"/>
        <v>1.9571455798616844E-2</v>
      </c>
      <c r="L77" s="52">
        <f t="shared" si="30"/>
        <v>0.33438651014491116</v>
      </c>
      <c r="N77" s="40">
        <f t="shared" si="31"/>
        <v>18.422354459420703</v>
      </c>
      <c r="O77" s="143">
        <f t="shared" si="32"/>
        <v>19.883695499092852</v>
      </c>
      <c r="P77" s="52">
        <f t="shared" si="39"/>
        <v>7.9324336250888833E-2</v>
      </c>
    </row>
    <row r="78" spans="1:16" ht="20.100000000000001" customHeight="1" x14ac:dyDescent="0.25">
      <c r="A78" s="38" t="s">
        <v>182</v>
      </c>
      <c r="B78" s="19">
        <v>5476.4099999999989</v>
      </c>
      <c r="C78" s="140">
        <v>5562.1299999999992</v>
      </c>
      <c r="D78" s="247">
        <f t="shared" si="33"/>
        <v>1.8236421027323615E-2</v>
      </c>
      <c r="E78" s="215">
        <f t="shared" si="34"/>
        <v>1.7573058155321283E-2</v>
      </c>
      <c r="F78" s="52">
        <f t="shared" si="38"/>
        <v>1.5652589926612556E-2</v>
      </c>
      <c r="H78" s="19">
        <v>1942.5509999999999</v>
      </c>
      <c r="I78" s="140">
        <v>2043.5940000000001</v>
      </c>
      <c r="J78" s="214">
        <f t="shared" si="35"/>
        <v>1.6841200938480655E-2</v>
      </c>
      <c r="K78" s="215">
        <f t="shared" si="36"/>
        <v>1.6664066669965893E-2</v>
      </c>
      <c r="L78" s="52">
        <f t="shared" si="30"/>
        <v>5.2015622755850491E-2</v>
      </c>
      <c r="N78" s="40">
        <f t="shared" si="31"/>
        <v>3.547124850038621</v>
      </c>
      <c r="O78" s="143">
        <f t="shared" si="32"/>
        <v>3.6741212449187639</v>
      </c>
      <c r="P78" s="52">
        <f t="shared" si="39"/>
        <v>3.5802628959834944E-2</v>
      </c>
    </row>
    <row r="79" spans="1:16" ht="20.100000000000001" customHeight="1" x14ac:dyDescent="0.25">
      <c r="A79" s="38" t="s">
        <v>198</v>
      </c>
      <c r="B79" s="19">
        <v>1525.6299999999997</v>
      </c>
      <c r="C79" s="140">
        <v>1715.71</v>
      </c>
      <c r="D79" s="247">
        <f t="shared" si="33"/>
        <v>5.0803411380659462E-3</v>
      </c>
      <c r="E79" s="215">
        <f t="shared" si="34"/>
        <v>5.4206341109730057E-3</v>
      </c>
      <c r="F79" s="52">
        <f t="shared" si="38"/>
        <v>0.12459115250748899</v>
      </c>
      <c r="H79" s="19">
        <v>1054.7860000000001</v>
      </c>
      <c r="I79" s="140">
        <v>1298.7259999999999</v>
      </c>
      <c r="J79" s="214">
        <f t="shared" si="35"/>
        <v>9.1446057133615834E-3</v>
      </c>
      <c r="K79" s="215">
        <f t="shared" si="36"/>
        <v>1.059019386924121E-2</v>
      </c>
      <c r="L79" s="52">
        <f t="shared" si="30"/>
        <v>0.23126966038608762</v>
      </c>
      <c r="N79" s="40">
        <f t="shared" si="31"/>
        <v>6.9137733264290837</v>
      </c>
      <c r="O79" s="143">
        <f t="shared" si="32"/>
        <v>7.5696125802146046</v>
      </c>
      <c r="P79" s="52">
        <f t="shared" si="39"/>
        <v>9.4859814289609837E-2</v>
      </c>
    </row>
    <row r="80" spans="1:16" ht="20.100000000000001" customHeight="1" x14ac:dyDescent="0.25">
      <c r="A80" s="38" t="s">
        <v>199</v>
      </c>
      <c r="B80" s="19">
        <v>3725.7400000000002</v>
      </c>
      <c r="C80" s="140">
        <v>5270.69</v>
      </c>
      <c r="D80" s="247">
        <f t="shared" si="33"/>
        <v>1.2406697686685383E-2</v>
      </c>
      <c r="E80" s="215">
        <f t="shared" si="34"/>
        <v>1.6652279232716664E-2</v>
      </c>
      <c r="F80" s="52">
        <f t="shared" si="38"/>
        <v>0.41466930059531776</v>
      </c>
      <c r="H80" s="19">
        <v>752.72900000000004</v>
      </c>
      <c r="I80" s="140">
        <v>1111.4979999999998</v>
      </c>
      <c r="J80" s="214">
        <f t="shared" si="35"/>
        <v>6.5258828937935767E-3</v>
      </c>
      <c r="K80" s="215">
        <f t="shared" si="36"/>
        <v>9.0634816776393682E-3</v>
      </c>
      <c r="L80" s="52">
        <f t="shared" si="30"/>
        <v>0.47662438938847812</v>
      </c>
      <c r="N80" s="40">
        <f t="shared" si="31"/>
        <v>2.0203476356374841</v>
      </c>
      <c r="O80" s="143">
        <f t="shared" si="32"/>
        <v>2.1088282558830058</v>
      </c>
      <c r="P80" s="52">
        <f t="shared" si="39"/>
        <v>4.3794750311672612E-2</v>
      </c>
    </row>
    <row r="81" spans="1:16" ht="20.100000000000001" customHeight="1" x14ac:dyDescent="0.25">
      <c r="A81" s="38" t="s">
        <v>209</v>
      </c>
      <c r="B81" s="19">
        <v>5331.3899999999994</v>
      </c>
      <c r="C81" s="140">
        <v>4111.2099999999991</v>
      </c>
      <c r="D81" s="247">
        <f t="shared" si="33"/>
        <v>1.7753505070084757E-2</v>
      </c>
      <c r="E81" s="215">
        <f t="shared" si="34"/>
        <v>1.2989004647273329E-2</v>
      </c>
      <c r="F81" s="52">
        <f t="shared" si="38"/>
        <v>-0.2288671434654003</v>
      </c>
      <c r="H81" s="19">
        <v>1406.2020000000002</v>
      </c>
      <c r="I81" s="140">
        <v>1073.8910000000001</v>
      </c>
      <c r="J81" s="214">
        <f t="shared" si="35"/>
        <v>1.2191252863936844E-2</v>
      </c>
      <c r="K81" s="215">
        <f t="shared" si="36"/>
        <v>8.7568231362376014E-3</v>
      </c>
      <c r="L81" s="52">
        <f t="shared" si="30"/>
        <v>-0.2363181107692921</v>
      </c>
      <c r="N81" s="40">
        <f t="shared" si="31"/>
        <v>2.6375898217913156</v>
      </c>
      <c r="O81" s="143">
        <f t="shared" si="32"/>
        <v>2.6121044655952881</v>
      </c>
      <c r="P81" s="52">
        <f t="shared" si="39"/>
        <v>-9.6623652341512288E-3</v>
      </c>
    </row>
    <row r="82" spans="1:16" ht="20.100000000000001" customHeight="1" x14ac:dyDescent="0.25">
      <c r="A82" s="38" t="s">
        <v>200</v>
      </c>
      <c r="B82" s="19">
        <v>2023.9499999999998</v>
      </c>
      <c r="C82" s="140">
        <v>1754.24</v>
      </c>
      <c r="D82" s="247">
        <f t="shared" si="33"/>
        <v>6.7397445294000331E-3</v>
      </c>
      <c r="E82" s="215">
        <f t="shared" si="34"/>
        <v>5.5423662407011005E-3</v>
      </c>
      <c r="F82" s="52">
        <f t="shared" ref="F82:F93" si="40">(C82-B82)/B82</f>
        <v>-0.13325922083055403</v>
      </c>
      <c r="H82" s="19">
        <v>925.93499999999995</v>
      </c>
      <c r="I82" s="140">
        <v>841.58200000000033</v>
      </c>
      <c r="J82" s="214">
        <f t="shared" si="35"/>
        <v>8.0275150515853044E-3</v>
      </c>
      <c r="K82" s="215">
        <f t="shared" si="36"/>
        <v>6.86250720849799E-3</v>
      </c>
      <c r="L82" s="52">
        <f t="shared" si="30"/>
        <v>-9.1100347216596864E-2</v>
      </c>
      <c r="N82" s="40">
        <f t="shared" si="31"/>
        <v>4.5748906840584009</v>
      </c>
      <c r="O82" s="143">
        <f t="shared" si="32"/>
        <v>4.7974165450565502</v>
      </c>
      <c r="P82" s="52">
        <f t="shared" ref="P82:P87" si="41">(O82-N82)/N82</f>
        <v>4.8640694688850107E-2</v>
      </c>
    </row>
    <row r="83" spans="1:16" ht="20.100000000000001" customHeight="1" x14ac:dyDescent="0.25">
      <c r="A83" s="38" t="s">
        <v>208</v>
      </c>
      <c r="B83" s="19">
        <v>1781.68</v>
      </c>
      <c r="C83" s="140">
        <v>1566.7900000000002</v>
      </c>
      <c r="D83" s="247">
        <f t="shared" si="33"/>
        <v>5.9329865031949669E-3</v>
      </c>
      <c r="E83" s="215">
        <f t="shared" si="34"/>
        <v>4.9501345324859071E-3</v>
      </c>
      <c r="F83" s="52">
        <f t="shared" si="40"/>
        <v>-0.12061088410937984</v>
      </c>
      <c r="H83" s="19">
        <v>614.33600000000001</v>
      </c>
      <c r="I83" s="140">
        <v>596.17299999999989</v>
      </c>
      <c r="J83" s="214">
        <f t="shared" si="35"/>
        <v>5.3260666102163869E-3</v>
      </c>
      <c r="K83" s="215">
        <f t="shared" si="36"/>
        <v>4.8613700269395854E-3</v>
      </c>
      <c r="L83" s="52">
        <f t="shared" si="30"/>
        <v>-2.9565254193145322E-2</v>
      </c>
      <c r="N83" s="40">
        <f t="shared" si="31"/>
        <v>3.4480714830946075</v>
      </c>
      <c r="O83" s="143">
        <f t="shared" si="32"/>
        <v>3.8050600271893478</v>
      </c>
      <c r="P83" s="52">
        <f t="shared" si="41"/>
        <v>0.10353281416728252</v>
      </c>
    </row>
    <row r="84" spans="1:16" ht="20.100000000000001" customHeight="1" x14ac:dyDescent="0.25">
      <c r="A84" s="38" t="s">
        <v>204</v>
      </c>
      <c r="B84" s="19">
        <v>772.81000000000017</v>
      </c>
      <c r="C84" s="140">
        <v>1047.9099999999999</v>
      </c>
      <c r="D84" s="247">
        <f t="shared" si="33"/>
        <v>2.573453874732894E-3</v>
      </c>
      <c r="E84" s="215">
        <f t="shared" si="34"/>
        <v>3.3107790309724375E-3</v>
      </c>
      <c r="F84" s="52">
        <f t="shared" si="40"/>
        <v>0.35597365458521452</v>
      </c>
      <c r="H84" s="19">
        <v>372.66</v>
      </c>
      <c r="I84" s="140">
        <v>524.2639999999999</v>
      </c>
      <c r="J84" s="214">
        <f t="shared" si="35"/>
        <v>3.2308247977706644E-3</v>
      </c>
      <c r="K84" s="215">
        <f t="shared" si="36"/>
        <v>4.2750028864162832E-3</v>
      </c>
      <c r="L84" s="52">
        <f t="shared" si="30"/>
        <v>0.40681586432673178</v>
      </c>
      <c r="N84" s="40">
        <f t="shared" si="31"/>
        <v>4.8221425706189098</v>
      </c>
      <c r="O84" s="143">
        <f t="shared" si="32"/>
        <v>5.0029487265127726</v>
      </c>
      <c r="P84" s="52">
        <f t="shared" si="41"/>
        <v>3.7494983453103654E-2</v>
      </c>
    </row>
    <row r="85" spans="1:16" ht="20.100000000000001" customHeight="1" x14ac:dyDescent="0.25">
      <c r="A85" s="38" t="s">
        <v>210</v>
      </c>
      <c r="B85" s="19">
        <v>5.1100000000000003</v>
      </c>
      <c r="C85" s="140">
        <v>2041.9900000000005</v>
      </c>
      <c r="D85" s="247">
        <f t="shared" si="33"/>
        <v>1.7016277351334852E-5</v>
      </c>
      <c r="E85" s="215">
        <f t="shared" si="34"/>
        <v>6.4514869344270125E-3</v>
      </c>
      <c r="F85" s="52">
        <f t="shared" si="40"/>
        <v>398.60665362035235</v>
      </c>
      <c r="H85" s="19">
        <v>2.0709999999999997</v>
      </c>
      <c r="I85" s="140">
        <v>398.11799999999999</v>
      </c>
      <c r="J85" s="214">
        <f t="shared" si="35"/>
        <v>1.7954806408477017E-5</v>
      </c>
      <c r="K85" s="215">
        <f t="shared" si="36"/>
        <v>3.2463712922006431E-3</v>
      </c>
      <c r="L85" s="52">
        <f t="shared" si="30"/>
        <v>191.23466924191212</v>
      </c>
      <c r="N85" s="40">
        <f t="shared" si="31"/>
        <v>4.052837573385518</v>
      </c>
      <c r="O85" s="143">
        <f t="shared" si="32"/>
        <v>1.9496569522867393</v>
      </c>
      <c r="P85" s="52">
        <f t="shared" si="41"/>
        <v>-0.51894026913639602</v>
      </c>
    </row>
    <row r="86" spans="1:16" ht="20.100000000000001" customHeight="1" x14ac:dyDescent="0.25">
      <c r="A86" s="38" t="s">
        <v>207</v>
      </c>
      <c r="B86" s="19">
        <v>467.42</v>
      </c>
      <c r="C86" s="140">
        <v>464.92</v>
      </c>
      <c r="D86" s="247">
        <f t="shared" si="33"/>
        <v>1.5565065282898115E-3</v>
      </c>
      <c r="E86" s="215">
        <f t="shared" si="34"/>
        <v>1.4688736504849711E-3</v>
      </c>
      <c r="F86" s="52">
        <f t="shared" si="40"/>
        <v>-5.3485088357365963E-3</v>
      </c>
      <c r="H86" s="19">
        <v>509.42300000000006</v>
      </c>
      <c r="I86" s="140">
        <v>351.13299999999998</v>
      </c>
      <c r="J86" s="214">
        <f t="shared" si="35"/>
        <v>4.4165095823397336E-3</v>
      </c>
      <c r="K86" s="215">
        <f t="shared" si="36"/>
        <v>2.8632417799353167E-3</v>
      </c>
      <c r="L86" s="52">
        <f t="shared" si="30"/>
        <v>-0.3107240937295726</v>
      </c>
      <c r="N86" s="40">
        <f t="shared" si="31"/>
        <v>10.898613666509778</v>
      </c>
      <c r="O86" s="143">
        <f t="shared" si="32"/>
        <v>7.552546674696722</v>
      </c>
      <c r="P86" s="52">
        <f t="shared" si="41"/>
        <v>-0.30701767162324012</v>
      </c>
    </row>
    <row r="87" spans="1:16" ht="20.100000000000001" customHeight="1" x14ac:dyDescent="0.25">
      <c r="A87" s="38" t="s">
        <v>214</v>
      </c>
      <c r="B87" s="19">
        <v>1428.06</v>
      </c>
      <c r="C87" s="140">
        <v>1006.6000000000001</v>
      </c>
      <c r="D87" s="247">
        <f t="shared" si="33"/>
        <v>4.7554334705180524E-3</v>
      </c>
      <c r="E87" s="215">
        <f t="shared" si="34"/>
        <v>3.1802637369400585E-3</v>
      </c>
      <c r="F87" s="52">
        <f t="shared" si="40"/>
        <v>-0.29512765570074073</v>
      </c>
      <c r="H87" s="19">
        <v>443.58900000000011</v>
      </c>
      <c r="I87" s="140">
        <v>322.45000000000005</v>
      </c>
      <c r="J87" s="214">
        <f t="shared" si="35"/>
        <v>3.8457530757749461E-3</v>
      </c>
      <c r="K87" s="215">
        <f t="shared" si="36"/>
        <v>2.6293521598372781E-3</v>
      </c>
      <c r="L87" s="52">
        <f t="shared" si="30"/>
        <v>-0.27308837685334858</v>
      </c>
      <c r="N87" s="40">
        <f t="shared" si="31"/>
        <v>3.106235032141508</v>
      </c>
      <c r="O87" s="143">
        <f t="shared" si="32"/>
        <v>3.203357838267435</v>
      </c>
      <c r="P87" s="52">
        <f t="shared" si="41"/>
        <v>3.1267050020670331E-2</v>
      </c>
    </row>
    <row r="88" spans="1:16" ht="20.100000000000001" customHeight="1" x14ac:dyDescent="0.25">
      <c r="A88" s="38" t="s">
        <v>215</v>
      </c>
      <c r="B88" s="19">
        <v>240.52000000000004</v>
      </c>
      <c r="C88" s="140">
        <v>287.19999999999993</v>
      </c>
      <c r="D88" s="247">
        <f t="shared" si="33"/>
        <v>8.0093053396145973E-4</v>
      </c>
      <c r="E88" s="215">
        <f t="shared" si="34"/>
        <v>9.0738301733477489E-4</v>
      </c>
      <c r="F88" s="52">
        <f t="shared" si="40"/>
        <v>0.19407949442873726</v>
      </c>
      <c r="H88" s="19">
        <v>269.56700000000001</v>
      </c>
      <c r="I88" s="140">
        <v>317.68700000000007</v>
      </c>
      <c r="J88" s="214">
        <f t="shared" si="35"/>
        <v>2.3370464988478629E-3</v>
      </c>
      <c r="K88" s="215">
        <f t="shared" si="36"/>
        <v>2.5905132566358367E-3</v>
      </c>
      <c r="L88" s="52">
        <f t="shared" si="30"/>
        <v>0.17850849695993967</v>
      </c>
      <c r="N88" s="40">
        <f t="shared" ref="N88:N93" si="42">(H88/B88)*10</f>
        <v>11.207675037418925</v>
      </c>
      <c r="O88" s="143">
        <f t="shared" ref="O88:O93" si="43">(I88/C88)*10</f>
        <v>11.061525069637888</v>
      </c>
      <c r="P88" s="52">
        <f t="shared" ref="P88:P93" si="44">(O88-N88)/N88</f>
        <v>-1.3040168214468021E-2</v>
      </c>
    </row>
    <row r="89" spans="1:16" ht="20.100000000000001" customHeight="1" x14ac:dyDescent="0.25">
      <c r="A89" s="38" t="s">
        <v>220</v>
      </c>
      <c r="B89" s="19">
        <v>526.9899999999999</v>
      </c>
      <c r="C89" s="140">
        <v>1022.25</v>
      </c>
      <c r="D89" s="247">
        <f t="shared" si="33"/>
        <v>1.7548743642622215E-3</v>
      </c>
      <c r="E89" s="215">
        <f t="shared" si="34"/>
        <v>3.2297085287969146E-3</v>
      </c>
      <c r="F89" s="52">
        <f t="shared" si="40"/>
        <v>0.93979012884495006</v>
      </c>
      <c r="H89" s="19">
        <v>201.67200000000003</v>
      </c>
      <c r="I89" s="140">
        <v>316.16199999999998</v>
      </c>
      <c r="J89" s="214">
        <f t="shared" si="35"/>
        <v>1.7484218821875314E-3</v>
      </c>
      <c r="K89" s="215">
        <f t="shared" si="36"/>
        <v>2.5780779580042595E-3</v>
      </c>
      <c r="L89" s="52">
        <f t="shared" si="30"/>
        <v>0.56770399460510101</v>
      </c>
      <c r="N89" s="40">
        <f t="shared" si="42"/>
        <v>3.8268657849295069</v>
      </c>
      <c r="O89" s="143">
        <f t="shared" si="43"/>
        <v>3.0928050868182928</v>
      </c>
      <c r="P89" s="52">
        <f t="shared" si="44"/>
        <v>-0.1918177274473544</v>
      </c>
    </row>
    <row r="90" spans="1:16" ht="20.100000000000001" customHeight="1" x14ac:dyDescent="0.25">
      <c r="A90" s="38" t="s">
        <v>201</v>
      </c>
      <c r="B90" s="19">
        <v>652.04999999999995</v>
      </c>
      <c r="C90" s="140">
        <v>738.68</v>
      </c>
      <c r="D90" s="247">
        <f t="shared" si="33"/>
        <v>2.1713236099682757E-3</v>
      </c>
      <c r="E90" s="215">
        <f t="shared" si="34"/>
        <v>2.3337941756436339E-3</v>
      </c>
      <c r="F90" s="52">
        <f t="shared" si="40"/>
        <v>0.13285790966950387</v>
      </c>
      <c r="H90" s="19">
        <v>268.17899999999997</v>
      </c>
      <c r="I90" s="140">
        <v>304.07499999999993</v>
      </c>
      <c r="J90" s="214">
        <f t="shared" si="35"/>
        <v>2.325013050612727E-3</v>
      </c>
      <c r="K90" s="215">
        <f t="shared" si="36"/>
        <v>2.4795170041945112E-3</v>
      </c>
      <c r="L90" s="52">
        <f t="shared" si="30"/>
        <v>0.13385089809418321</v>
      </c>
      <c r="N90" s="40">
        <f t="shared" si="42"/>
        <v>4.1128594432942256</v>
      </c>
      <c r="O90" s="143">
        <f t="shared" si="43"/>
        <v>4.1164645042508248</v>
      </c>
      <c r="P90" s="52">
        <f t="shared" si="44"/>
        <v>8.7653395558582019E-4</v>
      </c>
    </row>
    <row r="91" spans="1:16" ht="20.100000000000001" customHeight="1" x14ac:dyDescent="0.25">
      <c r="A91" s="38" t="s">
        <v>197</v>
      </c>
      <c r="B91" s="19">
        <v>1161.2799999999997</v>
      </c>
      <c r="C91" s="140">
        <v>744.6099999999999</v>
      </c>
      <c r="D91" s="247">
        <f t="shared" si="33"/>
        <v>3.8670572529467969E-3</v>
      </c>
      <c r="E91" s="215">
        <f t="shared" si="34"/>
        <v>2.3525294865516951E-3</v>
      </c>
      <c r="F91" s="52">
        <f t="shared" si="40"/>
        <v>-0.35880235602094235</v>
      </c>
      <c r="H91" s="19">
        <v>427.221</v>
      </c>
      <c r="I91" s="140">
        <v>288.55500000000001</v>
      </c>
      <c r="J91" s="214">
        <f t="shared" si="35"/>
        <v>3.7038485507657941E-3</v>
      </c>
      <c r="K91" s="215">
        <f t="shared" si="36"/>
        <v>2.3529623584488935E-3</v>
      </c>
      <c r="L91" s="52">
        <f t="shared" si="30"/>
        <v>-0.3245767413118737</v>
      </c>
      <c r="N91" s="40">
        <f t="shared" si="42"/>
        <v>3.6788802011573445</v>
      </c>
      <c r="O91" s="143">
        <f t="shared" si="43"/>
        <v>3.8752501309410303</v>
      </c>
      <c r="P91" s="52">
        <f t="shared" si="44"/>
        <v>5.3377636412816468E-2</v>
      </c>
    </row>
    <row r="92" spans="1:16" ht="20.100000000000001" customHeight="1" x14ac:dyDescent="0.25">
      <c r="A92" s="38" t="s">
        <v>184</v>
      </c>
      <c r="B92" s="19">
        <v>1259.1899999999996</v>
      </c>
      <c r="C92" s="140">
        <v>832.24000000000012</v>
      </c>
      <c r="D92" s="247">
        <f t="shared" si="33"/>
        <v>4.1930971189877344E-3</v>
      </c>
      <c r="E92" s="215">
        <f t="shared" si="34"/>
        <v>2.6293887268338907E-3</v>
      </c>
      <c r="F92" s="52">
        <f t="shared" si="40"/>
        <v>-0.33906717810656029</v>
      </c>
      <c r="H92" s="19">
        <v>399.07400000000001</v>
      </c>
      <c r="I92" s="140">
        <v>274.72600000000006</v>
      </c>
      <c r="J92" s="214">
        <f t="shared" si="35"/>
        <v>3.4598244387525627E-3</v>
      </c>
      <c r="K92" s="215">
        <f t="shared" si="36"/>
        <v>2.2401966241695028E-3</v>
      </c>
      <c r="L92" s="52">
        <f t="shared" si="30"/>
        <v>-0.31159133393806648</v>
      </c>
      <c r="N92" s="40">
        <f t="shared" si="42"/>
        <v>3.1692913698488723</v>
      </c>
      <c r="O92" s="143">
        <f t="shared" si="43"/>
        <v>3.3010429683745075</v>
      </c>
      <c r="P92" s="52">
        <f t="shared" si="44"/>
        <v>4.1571311422817461E-2</v>
      </c>
    </row>
    <row r="93" spans="1:16" ht="20.100000000000001" customHeight="1" x14ac:dyDescent="0.25">
      <c r="A93" s="38" t="s">
        <v>211</v>
      </c>
      <c r="B93" s="19">
        <v>248.97</v>
      </c>
      <c r="C93" s="140">
        <v>1039.67</v>
      </c>
      <c r="D93" s="247">
        <f t="shared" si="33"/>
        <v>8.2906899650916595E-4</v>
      </c>
      <c r="E93" s="215">
        <f t="shared" si="34"/>
        <v>3.2847454792216076E-3</v>
      </c>
      <c r="F93" s="52">
        <f t="shared" si="40"/>
        <v>3.1758846447363136</v>
      </c>
      <c r="H93" s="19">
        <v>56.987000000000002</v>
      </c>
      <c r="I93" s="140">
        <v>219.80100000000002</v>
      </c>
      <c r="J93" s="214">
        <f t="shared" si="35"/>
        <v>4.9405627851273771E-4</v>
      </c>
      <c r="K93" s="215">
        <f t="shared" si="36"/>
        <v>1.7923220160781317E-3</v>
      </c>
      <c r="L93" s="52">
        <f t="shared" si="30"/>
        <v>2.8570375699720993</v>
      </c>
      <c r="N93" s="40">
        <f t="shared" si="42"/>
        <v>2.2889103104791744</v>
      </c>
      <c r="O93" s="143">
        <f t="shared" si="43"/>
        <v>2.114141987361374</v>
      </c>
      <c r="P93" s="52">
        <f t="shared" si="44"/>
        <v>-7.6354378027688324E-2</v>
      </c>
    </row>
    <row r="94" spans="1:16" ht="20.100000000000001" customHeight="1" x14ac:dyDescent="0.25">
      <c r="A94" s="38" t="s">
        <v>216</v>
      </c>
      <c r="B94" s="19">
        <v>113.10000000000001</v>
      </c>
      <c r="C94" s="140">
        <v>415.75000000000006</v>
      </c>
      <c r="D94" s="247">
        <f t="shared" si="33"/>
        <v>3.7662249871545436E-4</v>
      </c>
      <c r="E94" s="215">
        <f t="shared" si="34"/>
        <v>1.3135253811174541E-3</v>
      </c>
      <c r="F94" s="52">
        <f t="shared" ref="F94" si="45">(C94-B94)/B94</f>
        <v>2.6759504862953141</v>
      </c>
      <c r="H94" s="19">
        <v>38.634</v>
      </c>
      <c r="I94" s="140">
        <v>215.65400000000005</v>
      </c>
      <c r="J94" s="214">
        <f t="shared" si="35"/>
        <v>3.3494253538633565E-4</v>
      </c>
      <c r="K94" s="215">
        <f t="shared" si="36"/>
        <v>1.7585061580944286E-3</v>
      </c>
      <c r="L94" s="52">
        <f t="shared" si="30"/>
        <v>4.5819744266708087</v>
      </c>
      <c r="N94" s="40">
        <f t="shared" si="31"/>
        <v>3.4159151193633952</v>
      </c>
      <c r="O94" s="143">
        <f t="shared" si="32"/>
        <v>5.1871076368009632</v>
      </c>
      <c r="P94" s="52">
        <f t="shared" ref="P94" si="46">(O94-N94)/N94</f>
        <v>0.51851186447737474</v>
      </c>
    </row>
    <row r="95" spans="1:16" ht="20.100000000000001" customHeight="1" thickBot="1" x14ac:dyDescent="0.3">
      <c r="A95" s="8" t="s">
        <v>17</v>
      </c>
      <c r="B95" s="19">
        <f>B96-SUM(B68:B94)</f>
        <v>6961.8399999999092</v>
      </c>
      <c r="C95" s="140">
        <f>C96-SUM(C68:C94)</f>
        <v>7053.9700000001467</v>
      </c>
      <c r="D95" s="247">
        <f t="shared" si="33"/>
        <v>2.3182896343564671E-2</v>
      </c>
      <c r="E95" s="215">
        <f t="shared" si="34"/>
        <v>2.2286394786870185E-2</v>
      </c>
      <c r="F95" s="52">
        <f>(C95-B95)/B95</f>
        <v>1.323357043543642E-2</v>
      </c>
      <c r="H95" s="196">
        <f>H96-SUM(H68:H94)</f>
        <v>2624.0389999999461</v>
      </c>
      <c r="I95" s="119">
        <f>I96-SUM(I68:I94)</f>
        <v>2648.9050000000134</v>
      </c>
      <c r="J95" s="214">
        <f t="shared" si="35"/>
        <v>2.2749450629305966E-2</v>
      </c>
      <c r="K95" s="215">
        <f t="shared" si="36"/>
        <v>2.1599950637164831E-2</v>
      </c>
      <c r="L95" s="52">
        <f t="shared" si="30"/>
        <v>9.4762311078714148E-3</v>
      </c>
      <c r="N95" s="40">
        <f t="shared" si="31"/>
        <v>3.7691745285728779</v>
      </c>
      <c r="O95" s="143">
        <f t="shared" si="32"/>
        <v>3.7551974278313605</v>
      </c>
      <c r="P95" s="52">
        <f>(O95-N95)/N95</f>
        <v>-3.708265731809884E-3</v>
      </c>
    </row>
    <row r="96" spans="1:16" ht="26.25" customHeight="1" thickBot="1" x14ac:dyDescent="0.3">
      <c r="A96" s="12" t="s">
        <v>18</v>
      </c>
      <c r="B96" s="17">
        <v>300300.6999999999</v>
      </c>
      <c r="C96" s="145">
        <v>316514.63000000006</v>
      </c>
      <c r="D96" s="243">
        <f>SUM(D68:D95)</f>
        <v>0.99999999999999989</v>
      </c>
      <c r="E96" s="244">
        <f>SUM(E68:E95)</f>
        <v>1.0000000000000004</v>
      </c>
      <c r="F96" s="57">
        <f>(C96-B96)/B96</f>
        <v>5.3992315036229262E-2</v>
      </c>
      <c r="G96" s="1"/>
      <c r="H96" s="17">
        <v>115345.15899999997</v>
      </c>
      <c r="I96" s="145">
        <v>122634.77100000001</v>
      </c>
      <c r="J96" s="255">
        <f t="shared" si="35"/>
        <v>1</v>
      </c>
      <c r="K96" s="244">
        <f t="shared" si="36"/>
        <v>1</v>
      </c>
      <c r="L96" s="57">
        <f t="shared" si="30"/>
        <v>6.3198248311401084E-2</v>
      </c>
      <c r="M96" s="1"/>
      <c r="N96" s="37">
        <f t="shared" si="31"/>
        <v>3.8409886823440642</v>
      </c>
      <c r="O96" s="150">
        <f t="shared" si="32"/>
        <v>3.8745372054366012</v>
      </c>
      <c r="P96" s="57">
        <f>(O96-N96)/N96</f>
        <v>8.7343457289395365E-3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9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L5</f>
        <v>2023/2022</v>
      </c>
    </row>
    <row r="6" spans="1:19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163</v>
      </c>
      <c r="B7" s="39">
        <v>52999.13</v>
      </c>
      <c r="C7" s="147">
        <v>51620.53</v>
      </c>
      <c r="D7" s="247">
        <f>B7/$B$33</f>
        <v>0.21039208677760102</v>
      </c>
      <c r="E7" s="246">
        <f>C7/$C$33</f>
        <v>0.18850880802196435</v>
      </c>
      <c r="F7" s="52">
        <f>(C7-B7)/B7</f>
        <v>-2.6011747740010045E-2</v>
      </c>
      <c r="H7" s="39">
        <v>15359.106</v>
      </c>
      <c r="I7" s="147">
        <v>15467.311999999998</v>
      </c>
      <c r="J7" s="247">
        <f>H7/$H$33</f>
        <v>0.23799511288257014</v>
      </c>
      <c r="K7" s="246">
        <f>I7/$I$33</f>
        <v>0.21681683035467483</v>
      </c>
      <c r="L7" s="52">
        <f t="shared" ref="L7:L33" si="0">(I7-H7)/H7</f>
        <v>7.0450715035105761E-3</v>
      </c>
      <c r="N7" s="27">
        <f t="shared" ref="N7:O33" si="1">(H7/B7)*10</f>
        <v>2.8979920991155894</v>
      </c>
      <c r="O7" s="151">
        <f t="shared" si="1"/>
        <v>2.9963489332635671</v>
      </c>
      <c r="P7" s="61">
        <f>(O7-N7)/N7</f>
        <v>3.393964882719807E-2</v>
      </c>
      <c r="R7" s="119"/>
      <c r="S7" s="2"/>
    </row>
    <row r="8" spans="1:19" ht="20.100000000000001" customHeight="1" x14ac:dyDescent="0.25">
      <c r="A8" s="8" t="s">
        <v>168</v>
      </c>
      <c r="B8" s="19">
        <v>39722.1</v>
      </c>
      <c r="C8" s="140">
        <v>34030.47</v>
      </c>
      <c r="D8" s="247">
        <f t="shared" ref="D8:D32" si="2">B8/$B$33</f>
        <v>0.15768589994191498</v>
      </c>
      <c r="E8" s="215">
        <f t="shared" ref="E8:E32" si="3">C8/$C$33</f>
        <v>0.12427310095667785</v>
      </c>
      <c r="F8" s="52">
        <f t="shared" ref="F8:F33" si="4">(C8-B8)/B8</f>
        <v>-0.1432862310905012</v>
      </c>
      <c r="H8" s="19">
        <v>8130.5330000000004</v>
      </c>
      <c r="I8" s="140">
        <v>7604.8429999999989</v>
      </c>
      <c r="J8" s="247">
        <f t="shared" ref="J8:J32" si="5">H8/$H$33</f>
        <v>0.1259856608275548</v>
      </c>
      <c r="K8" s="215">
        <f t="shared" ref="K8:K32" si="6">I8/$I$33</f>
        <v>0.10660274743309868</v>
      </c>
      <c r="L8" s="52">
        <f t="shared" si="0"/>
        <v>-6.4656277761864001E-2</v>
      </c>
      <c r="N8" s="27">
        <f t="shared" si="1"/>
        <v>2.046853766543058</v>
      </c>
      <c r="O8" s="152">
        <f t="shared" si="1"/>
        <v>2.234715829666766</v>
      </c>
      <c r="P8" s="52">
        <f t="shared" ref="P8:P71" si="7">(O8-N8)/N8</f>
        <v>9.1780891334015152E-2</v>
      </c>
    </row>
    <row r="9" spans="1:19" ht="20.100000000000001" customHeight="1" x14ac:dyDescent="0.25">
      <c r="A9" s="8" t="s">
        <v>166</v>
      </c>
      <c r="B9" s="19">
        <v>17874.84</v>
      </c>
      <c r="C9" s="140">
        <v>22171.710000000003</v>
      </c>
      <c r="D9" s="247">
        <f t="shared" si="2"/>
        <v>7.0958238152508055E-2</v>
      </c>
      <c r="E9" s="215">
        <f t="shared" si="3"/>
        <v>8.0967061436770751E-2</v>
      </c>
      <c r="F9" s="52">
        <f t="shared" si="4"/>
        <v>0.24038648737555149</v>
      </c>
      <c r="H9" s="19">
        <v>4050.6740000000004</v>
      </c>
      <c r="I9" s="140">
        <v>5358.2169999999996</v>
      </c>
      <c r="J9" s="247">
        <f t="shared" si="5"/>
        <v>6.2766714148628958E-2</v>
      </c>
      <c r="K9" s="215">
        <f t="shared" si="6"/>
        <v>7.5110117795033474E-2</v>
      </c>
      <c r="L9" s="52">
        <f t="shared" si="0"/>
        <v>0.32279640375897917</v>
      </c>
      <c r="N9" s="27">
        <f t="shared" si="1"/>
        <v>2.2661316129263258</v>
      </c>
      <c r="O9" s="152">
        <f t="shared" si="1"/>
        <v>2.4166909092713187</v>
      </c>
      <c r="P9" s="52">
        <f t="shared" si="7"/>
        <v>6.6438902085907983E-2</v>
      </c>
    </row>
    <row r="10" spans="1:19" ht="20.100000000000001" customHeight="1" x14ac:dyDescent="0.25">
      <c r="A10" s="8" t="s">
        <v>172</v>
      </c>
      <c r="B10" s="19">
        <v>21860.959999999999</v>
      </c>
      <c r="C10" s="140">
        <v>24145.969999999998</v>
      </c>
      <c r="D10" s="247">
        <f t="shared" si="2"/>
        <v>8.6782047051747163E-2</v>
      </c>
      <c r="E10" s="215">
        <f t="shared" si="3"/>
        <v>8.8176700689320889E-2</v>
      </c>
      <c r="F10" s="52">
        <f t="shared" si="4"/>
        <v>0.10452468693049155</v>
      </c>
      <c r="H10" s="19">
        <v>4721.3580000000002</v>
      </c>
      <c r="I10" s="140">
        <v>4990.973</v>
      </c>
      <c r="J10" s="247">
        <f t="shared" si="5"/>
        <v>7.3159214486118243E-2</v>
      </c>
      <c r="K10" s="215">
        <f t="shared" si="6"/>
        <v>6.9962185171267163E-2</v>
      </c>
      <c r="L10" s="52">
        <f t="shared" si="0"/>
        <v>5.7105392135059399E-2</v>
      </c>
      <c r="N10" s="27">
        <f t="shared" si="1"/>
        <v>2.1597212565230439</v>
      </c>
      <c r="O10" s="152">
        <f t="shared" si="1"/>
        <v>2.0670004145619334</v>
      </c>
      <c r="P10" s="52">
        <f t="shared" si="7"/>
        <v>-4.2931855988852331E-2</v>
      </c>
    </row>
    <row r="11" spans="1:19" ht="20.100000000000001" customHeight="1" x14ac:dyDescent="0.25">
      <c r="A11" s="8" t="s">
        <v>165</v>
      </c>
      <c r="B11" s="19">
        <v>15092.749999999998</v>
      </c>
      <c r="C11" s="140">
        <v>16867.88</v>
      </c>
      <c r="D11" s="247">
        <f t="shared" si="2"/>
        <v>5.9914099867538158E-2</v>
      </c>
      <c r="E11" s="215">
        <f t="shared" si="3"/>
        <v>6.1598436758737891E-2</v>
      </c>
      <c r="F11" s="52">
        <f t="shared" si="4"/>
        <v>0.11761474880323354</v>
      </c>
      <c r="H11" s="19">
        <v>4074.2269999999999</v>
      </c>
      <c r="I11" s="140">
        <v>4986.1679999999997</v>
      </c>
      <c r="J11" s="247">
        <f t="shared" si="5"/>
        <v>6.3131676724818162E-2</v>
      </c>
      <c r="K11" s="215">
        <f t="shared" si="6"/>
        <v>6.9894829908125497E-2</v>
      </c>
      <c r="L11" s="52">
        <f t="shared" si="0"/>
        <v>0.22383166180971256</v>
      </c>
      <c r="N11" s="27">
        <f t="shared" si="1"/>
        <v>2.6994596743469552</v>
      </c>
      <c r="O11" s="152">
        <f t="shared" si="1"/>
        <v>2.9560134409303358</v>
      </c>
      <c r="P11" s="52">
        <f t="shared" si="7"/>
        <v>9.5038932798818435E-2</v>
      </c>
    </row>
    <row r="12" spans="1:19" ht="20.100000000000001" customHeight="1" x14ac:dyDescent="0.25">
      <c r="A12" s="8" t="s">
        <v>164</v>
      </c>
      <c r="B12" s="19">
        <v>18927.739999999998</v>
      </c>
      <c r="C12" s="140">
        <v>16416.93</v>
      </c>
      <c r="D12" s="247">
        <f t="shared" si="2"/>
        <v>7.5137963898348328E-2</v>
      </c>
      <c r="E12" s="215">
        <f t="shared" si="3"/>
        <v>5.9951649192288944E-2</v>
      </c>
      <c r="F12" s="52">
        <f t="shared" si="4"/>
        <v>-0.13265239273151458</v>
      </c>
      <c r="H12" s="19">
        <v>4587.72</v>
      </c>
      <c r="I12" s="140">
        <v>4073.4770000000003</v>
      </c>
      <c r="J12" s="247">
        <f t="shared" si="5"/>
        <v>7.1088443511857058E-2</v>
      </c>
      <c r="K12" s="215">
        <f t="shared" si="6"/>
        <v>5.7100960507079052E-2</v>
      </c>
      <c r="L12" s="52">
        <f t="shared" si="0"/>
        <v>-0.11209119126712178</v>
      </c>
      <c r="N12" s="27">
        <f t="shared" si="1"/>
        <v>2.423807596680851</v>
      </c>
      <c r="O12" s="152">
        <f t="shared" si="1"/>
        <v>2.4812659857841877</v>
      </c>
      <c r="P12" s="52">
        <f t="shared" si="7"/>
        <v>2.3705837535132689E-2</v>
      </c>
    </row>
    <row r="13" spans="1:19" ht="20.100000000000001" customHeight="1" x14ac:dyDescent="0.25">
      <c r="A13" s="8" t="s">
        <v>167</v>
      </c>
      <c r="B13" s="19">
        <v>13356.610000000002</v>
      </c>
      <c r="C13" s="140">
        <v>11343.48</v>
      </c>
      <c r="D13" s="247">
        <f t="shared" si="2"/>
        <v>5.3022097724520649E-2</v>
      </c>
      <c r="E13" s="215">
        <f t="shared" si="3"/>
        <v>4.1424330467373968E-2</v>
      </c>
      <c r="F13" s="52">
        <f t="shared" si="4"/>
        <v>-0.15072162771841077</v>
      </c>
      <c r="H13" s="19">
        <v>4678.2489999999998</v>
      </c>
      <c r="I13" s="140">
        <v>4045.828</v>
      </c>
      <c r="J13" s="247">
        <f t="shared" si="5"/>
        <v>7.2491224349110608E-2</v>
      </c>
      <c r="K13" s="215">
        <f t="shared" si="6"/>
        <v>5.6713383884684908E-2</v>
      </c>
      <c r="L13" s="52">
        <f t="shared" si="0"/>
        <v>-0.13518327049287027</v>
      </c>
      <c r="N13" s="27">
        <f t="shared" si="1"/>
        <v>3.5025721346958538</v>
      </c>
      <c r="O13" s="152">
        <f t="shared" si="1"/>
        <v>3.5666550300260589</v>
      </c>
      <c r="P13" s="52">
        <f t="shared" si="7"/>
        <v>1.8295953049877644E-2</v>
      </c>
    </row>
    <row r="14" spans="1:19" ht="20.100000000000001" customHeight="1" x14ac:dyDescent="0.25">
      <c r="A14" s="8" t="s">
        <v>179</v>
      </c>
      <c r="B14" s="19">
        <v>7329.42</v>
      </c>
      <c r="C14" s="140">
        <v>19813.780000000002</v>
      </c>
      <c r="D14" s="247">
        <f t="shared" si="2"/>
        <v>2.9095797773840523E-2</v>
      </c>
      <c r="E14" s="215">
        <f t="shared" si="3"/>
        <v>7.235632896852158E-2</v>
      </c>
      <c r="F14" s="52">
        <f t="shared" si="4"/>
        <v>1.7033216816610321</v>
      </c>
      <c r="H14" s="19">
        <v>1591.4490000000001</v>
      </c>
      <c r="I14" s="140">
        <v>3736.2780000000002</v>
      </c>
      <c r="J14" s="247">
        <f t="shared" si="5"/>
        <v>2.4660099643941086E-2</v>
      </c>
      <c r="K14" s="215">
        <f t="shared" si="6"/>
        <v>5.2374191021937355E-2</v>
      </c>
      <c r="L14" s="52">
        <f t="shared" si="0"/>
        <v>1.3477208506210379</v>
      </c>
      <c r="N14" s="27">
        <f t="shared" si="1"/>
        <v>2.1713164206717588</v>
      </c>
      <c r="O14" s="152">
        <f t="shared" si="1"/>
        <v>1.8856967221802199</v>
      </c>
      <c r="P14" s="52">
        <f t="shared" si="7"/>
        <v>-0.13154218140310212</v>
      </c>
    </row>
    <row r="15" spans="1:19" ht="20.100000000000001" customHeight="1" x14ac:dyDescent="0.25">
      <c r="A15" s="8" t="s">
        <v>175</v>
      </c>
      <c r="B15" s="19">
        <v>9310.7200000000012</v>
      </c>
      <c r="C15" s="140">
        <v>14426.390000000001</v>
      </c>
      <c r="D15" s="247">
        <f t="shared" si="2"/>
        <v>3.6961018231845423E-2</v>
      </c>
      <c r="E15" s="215">
        <f t="shared" si="3"/>
        <v>5.2682558334057911E-2</v>
      </c>
      <c r="F15" s="52">
        <f t="shared" si="4"/>
        <v>0.54943871150673629</v>
      </c>
      <c r="H15" s="19">
        <v>2168.3029999999999</v>
      </c>
      <c r="I15" s="140">
        <v>3383.0950000000003</v>
      </c>
      <c r="J15" s="247">
        <f t="shared" si="5"/>
        <v>3.3598668910066472E-2</v>
      </c>
      <c r="K15" s="215">
        <f t="shared" si="6"/>
        <v>4.7423361905982682E-2</v>
      </c>
      <c r="L15" s="52">
        <f t="shared" si="0"/>
        <v>0.56025011264569591</v>
      </c>
      <c r="N15" s="27">
        <f t="shared" si="1"/>
        <v>2.3288241940472911</v>
      </c>
      <c r="O15" s="152">
        <f t="shared" si="1"/>
        <v>2.3450738542351899</v>
      </c>
      <c r="P15" s="52">
        <f t="shared" si="7"/>
        <v>6.9776242575264021E-3</v>
      </c>
    </row>
    <row r="16" spans="1:19" ht="20.100000000000001" customHeight="1" x14ac:dyDescent="0.25">
      <c r="A16" s="8" t="s">
        <v>173</v>
      </c>
      <c r="B16" s="19">
        <v>5799.02</v>
      </c>
      <c r="C16" s="140">
        <v>5908.83</v>
      </c>
      <c r="D16" s="247">
        <f t="shared" si="2"/>
        <v>2.302052730044897E-2</v>
      </c>
      <c r="E16" s="215">
        <f t="shared" si="3"/>
        <v>2.1577974889146305E-2</v>
      </c>
      <c r="F16" s="52">
        <f t="shared" si="4"/>
        <v>1.8935958144651939E-2</v>
      </c>
      <c r="H16" s="19">
        <v>1694.4809999999998</v>
      </c>
      <c r="I16" s="140">
        <v>1854.086</v>
      </c>
      <c r="J16" s="247">
        <f t="shared" si="5"/>
        <v>2.6256619159498625E-2</v>
      </c>
      <c r="K16" s="215">
        <f t="shared" si="6"/>
        <v>2.59901041451144E-2</v>
      </c>
      <c r="L16" s="52">
        <f t="shared" si="0"/>
        <v>9.4191082697298034E-2</v>
      </c>
      <c r="N16" s="27">
        <f t="shared" si="1"/>
        <v>2.9220126849019312</v>
      </c>
      <c r="O16" s="152">
        <f t="shared" si="1"/>
        <v>3.1378225469339953</v>
      </c>
      <c r="P16" s="52">
        <f t="shared" si="7"/>
        <v>7.3856579455371912E-2</v>
      </c>
    </row>
    <row r="17" spans="1:16" ht="20.100000000000001" customHeight="1" x14ac:dyDescent="0.25">
      <c r="A17" s="8" t="s">
        <v>174</v>
      </c>
      <c r="B17" s="19">
        <v>5438.88</v>
      </c>
      <c r="C17" s="140">
        <v>5110.3099999999995</v>
      </c>
      <c r="D17" s="247">
        <f t="shared" si="2"/>
        <v>2.1590869754521607E-2</v>
      </c>
      <c r="E17" s="215">
        <f t="shared" si="3"/>
        <v>1.8661924755959007E-2</v>
      </c>
      <c r="F17" s="52">
        <f t="shared" si="4"/>
        <v>-6.0411334686553228E-2</v>
      </c>
      <c r="H17" s="19">
        <v>1874.057</v>
      </c>
      <c r="I17" s="140">
        <v>1778.4389999999999</v>
      </c>
      <c r="J17" s="247">
        <f t="shared" si="5"/>
        <v>2.9039216687701142E-2</v>
      </c>
      <c r="K17" s="215">
        <f t="shared" si="6"/>
        <v>2.4929703814026483E-2</v>
      </c>
      <c r="L17" s="52">
        <f t="shared" si="0"/>
        <v>-5.1021927294634138E-2</v>
      </c>
      <c r="N17" s="27">
        <f t="shared" si="1"/>
        <v>3.445667122642897</v>
      </c>
      <c r="O17" s="152">
        <f t="shared" si="1"/>
        <v>3.4801000330704008</v>
      </c>
      <c r="P17" s="52">
        <f t="shared" si="7"/>
        <v>9.9931041513647741E-3</v>
      </c>
    </row>
    <row r="18" spans="1:16" ht="20.100000000000001" customHeight="1" x14ac:dyDescent="0.25">
      <c r="A18" s="8" t="s">
        <v>169</v>
      </c>
      <c r="B18" s="19">
        <v>5149.380000000001</v>
      </c>
      <c r="C18" s="140">
        <v>5450.74</v>
      </c>
      <c r="D18" s="247">
        <f t="shared" si="2"/>
        <v>2.0441633736456494E-2</v>
      </c>
      <c r="E18" s="215">
        <f t="shared" si="3"/>
        <v>1.9905113338387691E-2</v>
      </c>
      <c r="F18" s="52">
        <f t="shared" si="4"/>
        <v>5.8523550408010036E-2</v>
      </c>
      <c r="H18" s="19">
        <v>1201.386</v>
      </c>
      <c r="I18" s="140">
        <v>1311.3179999999998</v>
      </c>
      <c r="J18" s="247">
        <f t="shared" si="5"/>
        <v>1.8615927039343266E-2</v>
      </c>
      <c r="K18" s="215">
        <f t="shared" si="6"/>
        <v>1.8381720905806483E-2</v>
      </c>
      <c r="L18" s="52">
        <f t="shared" si="0"/>
        <v>9.1504312519040329E-2</v>
      </c>
      <c r="N18" s="27">
        <f t="shared" si="1"/>
        <v>2.3330692238677271</v>
      </c>
      <c r="O18" s="152">
        <f t="shared" si="1"/>
        <v>2.4057614195503727</v>
      </c>
      <c r="P18" s="52">
        <f t="shared" si="7"/>
        <v>3.1157324840168091E-2</v>
      </c>
    </row>
    <row r="19" spans="1:16" ht="20.100000000000001" customHeight="1" x14ac:dyDescent="0.25">
      <c r="A19" s="8" t="s">
        <v>187</v>
      </c>
      <c r="B19" s="19">
        <v>3963.08</v>
      </c>
      <c r="C19" s="140">
        <v>5612.97</v>
      </c>
      <c r="D19" s="247">
        <f t="shared" si="2"/>
        <v>1.5732346385055284E-2</v>
      </c>
      <c r="E19" s="215">
        <f t="shared" si="3"/>
        <v>2.0497547858633867E-2</v>
      </c>
      <c r="F19" s="52">
        <f t="shared" si="4"/>
        <v>0.41631508826468311</v>
      </c>
      <c r="H19" s="19">
        <v>840.71600000000001</v>
      </c>
      <c r="I19" s="140">
        <v>1229.8280000000002</v>
      </c>
      <c r="J19" s="247">
        <f t="shared" si="5"/>
        <v>1.3027210003120158E-2</v>
      </c>
      <c r="K19" s="215">
        <f t="shared" si="6"/>
        <v>1.723941489260895E-2</v>
      </c>
      <c r="L19" s="52">
        <f t="shared" si="0"/>
        <v>0.46283406049129572</v>
      </c>
      <c r="N19" s="27">
        <f t="shared" si="1"/>
        <v>2.1213702473833482</v>
      </c>
      <c r="O19" s="152">
        <f t="shared" si="1"/>
        <v>2.1910468076615413</v>
      </c>
      <c r="P19" s="52">
        <f t="shared" si="7"/>
        <v>3.2845072831646026E-2</v>
      </c>
    </row>
    <row r="20" spans="1:16" ht="20.100000000000001" customHeight="1" x14ac:dyDescent="0.25">
      <c r="A20" s="8" t="s">
        <v>182</v>
      </c>
      <c r="B20" s="19">
        <v>3705.0899999999997</v>
      </c>
      <c r="C20" s="140">
        <v>3938.5699999999997</v>
      </c>
      <c r="D20" s="247">
        <f t="shared" si="2"/>
        <v>1.4708196470372659E-2</v>
      </c>
      <c r="E20" s="215">
        <f t="shared" si="3"/>
        <v>1.4382942910719206E-2</v>
      </c>
      <c r="F20" s="52">
        <f t="shared" si="4"/>
        <v>6.301601310629433E-2</v>
      </c>
      <c r="H20" s="19">
        <v>1079.9789999999998</v>
      </c>
      <c r="I20" s="140">
        <v>1173.1329999999998</v>
      </c>
      <c r="J20" s="247">
        <f t="shared" si="5"/>
        <v>1.6734680001284266E-2</v>
      </c>
      <c r="K20" s="215">
        <f t="shared" si="6"/>
        <v>1.6444678858515995E-2</v>
      </c>
      <c r="L20" s="52">
        <f t="shared" si="0"/>
        <v>8.6255380891665498E-2</v>
      </c>
      <c r="N20" s="27">
        <f t="shared" si="1"/>
        <v>2.9148522707950413</v>
      </c>
      <c r="O20" s="152">
        <f t="shared" si="1"/>
        <v>2.9785759806224084</v>
      </c>
      <c r="P20" s="52">
        <f t="shared" si="7"/>
        <v>2.1861728796974709E-2</v>
      </c>
    </row>
    <row r="21" spans="1:16" ht="20.100000000000001" customHeight="1" x14ac:dyDescent="0.25">
      <c r="A21" s="8" t="s">
        <v>186</v>
      </c>
      <c r="B21" s="19">
        <v>2474.0899999999997</v>
      </c>
      <c r="C21" s="140">
        <v>3508.86</v>
      </c>
      <c r="D21" s="247">
        <f t="shared" si="2"/>
        <v>9.8214623141095869E-3</v>
      </c>
      <c r="E21" s="215">
        <f t="shared" si="3"/>
        <v>1.281371996986373E-2</v>
      </c>
      <c r="F21" s="52">
        <f t="shared" si="4"/>
        <v>0.41824266700079649</v>
      </c>
      <c r="H21" s="19">
        <v>610.99899999999991</v>
      </c>
      <c r="I21" s="140">
        <v>915.76700000000005</v>
      </c>
      <c r="J21" s="247">
        <f t="shared" si="5"/>
        <v>9.4676588582784348E-3</v>
      </c>
      <c r="K21" s="215">
        <f t="shared" si="6"/>
        <v>1.2836987983652851E-2</v>
      </c>
      <c r="L21" s="52">
        <f t="shared" si="0"/>
        <v>0.49880278036461628</v>
      </c>
      <c r="N21" s="27">
        <f t="shared" si="1"/>
        <v>2.4695908394601651</v>
      </c>
      <c r="O21" s="152">
        <f t="shared" si="1"/>
        <v>2.6098704422518999</v>
      </c>
      <c r="P21" s="52">
        <f t="shared" si="7"/>
        <v>5.6802770949052804E-2</v>
      </c>
    </row>
    <row r="22" spans="1:16" ht="20.100000000000001" customHeight="1" x14ac:dyDescent="0.25">
      <c r="A22" s="8" t="s">
        <v>199</v>
      </c>
      <c r="B22" s="19">
        <v>2927.98</v>
      </c>
      <c r="C22" s="140">
        <v>4019.0200000000004</v>
      </c>
      <c r="D22" s="247">
        <f t="shared" si="2"/>
        <v>1.1623281782985499E-2</v>
      </c>
      <c r="E22" s="215">
        <f t="shared" si="3"/>
        <v>1.4676731711519337E-2</v>
      </c>
      <c r="F22" s="52">
        <f t="shared" si="4"/>
        <v>0.37262549607579298</v>
      </c>
      <c r="H22" s="19">
        <v>569.82500000000005</v>
      </c>
      <c r="I22" s="140">
        <v>829.31700000000001</v>
      </c>
      <c r="J22" s="247">
        <f t="shared" si="5"/>
        <v>8.8296522726199391E-3</v>
      </c>
      <c r="K22" s="215">
        <f t="shared" si="6"/>
        <v>1.1625153956889723E-2</v>
      </c>
      <c r="L22" s="52">
        <f t="shared" ref="L22" si="8">(I22-H22)/H22</f>
        <v>0.45538893519940321</v>
      </c>
      <c r="N22" s="27">
        <f t="shared" ref="N22" si="9">(H22/B22)*10</f>
        <v>1.9461369271648032</v>
      </c>
      <c r="O22" s="152">
        <f t="shared" ref="O22" si="10">(I22/C22)*10</f>
        <v>2.0634806495115723</v>
      </c>
      <c r="P22" s="52">
        <f t="shared" ref="P22" si="11">(O22-N22)/N22</f>
        <v>6.0295717484647529E-2</v>
      </c>
    </row>
    <row r="23" spans="1:16" ht="20.100000000000001" customHeight="1" x14ac:dyDescent="0.25">
      <c r="A23" s="8" t="s">
        <v>177</v>
      </c>
      <c r="B23" s="19">
        <v>1326.39</v>
      </c>
      <c r="C23" s="140">
        <v>1577.36</v>
      </c>
      <c r="D23" s="247">
        <f t="shared" si="2"/>
        <v>5.265406431783734E-3</v>
      </c>
      <c r="E23" s="215">
        <f t="shared" si="3"/>
        <v>5.7602324776891223E-3</v>
      </c>
      <c r="F23" s="52">
        <f t="shared" si="4"/>
        <v>0.18921282579030282</v>
      </c>
      <c r="H23" s="19">
        <v>469.02199999999999</v>
      </c>
      <c r="I23" s="140">
        <v>659.62</v>
      </c>
      <c r="J23" s="247">
        <f t="shared" si="5"/>
        <v>7.2676719487715499E-3</v>
      </c>
      <c r="K23" s="215">
        <f t="shared" si="6"/>
        <v>9.2463847395430204E-3</v>
      </c>
      <c r="L23" s="52">
        <f t="shared" si="0"/>
        <v>0.40637326180861455</v>
      </c>
      <c r="N23" s="27">
        <f t="shared" si="1"/>
        <v>3.536079132080308</v>
      </c>
      <c r="O23" s="152">
        <f t="shared" si="1"/>
        <v>4.1817974336866666</v>
      </c>
      <c r="P23" s="52">
        <f t="shared" si="7"/>
        <v>0.18260855526343284</v>
      </c>
    </row>
    <row r="24" spans="1:16" ht="20.100000000000001" customHeight="1" x14ac:dyDescent="0.25">
      <c r="A24" s="8" t="s">
        <v>209</v>
      </c>
      <c r="B24" s="19">
        <v>3546.25</v>
      </c>
      <c r="C24" s="140">
        <v>2845.33</v>
      </c>
      <c r="D24" s="247">
        <f t="shared" si="2"/>
        <v>1.4077645005400421E-2</v>
      </c>
      <c r="E24" s="215">
        <f t="shared" si="3"/>
        <v>1.039062882014454E-2</v>
      </c>
      <c r="F24" s="52">
        <f t="shared" si="4"/>
        <v>-0.1976510398308072</v>
      </c>
      <c r="H24" s="19">
        <v>820.71500000000003</v>
      </c>
      <c r="I24" s="140">
        <v>656.29899999999998</v>
      </c>
      <c r="J24" s="247">
        <f t="shared" si="5"/>
        <v>1.2717287000260208E-2</v>
      </c>
      <c r="K24" s="215">
        <f t="shared" si="6"/>
        <v>9.1998318094923502E-3</v>
      </c>
      <c r="L24" s="52">
        <f t="shared" si="0"/>
        <v>-0.20033263678621696</v>
      </c>
      <c r="N24" s="27">
        <f t="shared" si="1"/>
        <v>2.3143179414874866</v>
      </c>
      <c r="O24" s="152">
        <f t="shared" si="1"/>
        <v>2.3065830676933783</v>
      </c>
      <c r="P24" s="52">
        <f t="shared" si="7"/>
        <v>-3.3421828761941229E-3</v>
      </c>
    </row>
    <row r="25" spans="1:16" ht="20.100000000000001" customHeight="1" x14ac:dyDescent="0.25">
      <c r="A25" s="8" t="s">
        <v>171</v>
      </c>
      <c r="B25" s="19">
        <v>1868.76</v>
      </c>
      <c r="C25" s="140">
        <v>2139.87</v>
      </c>
      <c r="D25" s="247">
        <f t="shared" si="2"/>
        <v>7.4184673613795112E-3</v>
      </c>
      <c r="E25" s="215">
        <f t="shared" si="3"/>
        <v>7.8144169194303281E-3</v>
      </c>
      <c r="F25" s="52">
        <f t="shared" si="4"/>
        <v>0.14507480896423292</v>
      </c>
      <c r="H25" s="19">
        <v>584.49099999999999</v>
      </c>
      <c r="I25" s="140">
        <v>655.01600000000008</v>
      </c>
      <c r="J25" s="247">
        <f t="shared" si="5"/>
        <v>9.0569074478583783E-3</v>
      </c>
      <c r="K25" s="215">
        <f t="shared" si="6"/>
        <v>9.1818470430801245E-3</v>
      </c>
      <c r="L25" s="52">
        <f t="shared" si="0"/>
        <v>0.12066054053869109</v>
      </c>
      <c r="N25" s="27">
        <f t="shared" si="1"/>
        <v>3.1276942999636121</v>
      </c>
      <c r="O25" s="152">
        <f t="shared" si="1"/>
        <v>3.0610083790136788</v>
      </c>
      <c r="P25" s="52">
        <f t="shared" si="7"/>
        <v>-2.1321112153035268E-2</v>
      </c>
    </row>
    <row r="26" spans="1:16" ht="20.100000000000001" customHeight="1" x14ac:dyDescent="0.25">
      <c r="A26" s="8" t="s">
        <v>181</v>
      </c>
      <c r="B26" s="19">
        <v>1929.1799999999998</v>
      </c>
      <c r="C26" s="140">
        <v>1783.57</v>
      </c>
      <c r="D26" s="247">
        <f t="shared" si="2"/>
        <v>7.6583182774813911E-3</v>
      </c>
      <c r="E26" s="215">
        <f t="shared" si="3"/>
        <v>6.5132739769183873E-3</v>
      </c>
      <c r="F26" s="52">
        <f t="shared" si="4"/>
        <v>-7.547766408525898E-2</v>
      </c>
      <c r="H26" s="19">
        <v>540.03599999999994</v>
      </c>
      <c r="I26" s="140">
        <v>538.7589999999999</v>
      </c>
      <c r="J26" s="247">
        <f t="shared" si="5"/>
        <v>8.3680605355970356E-3</v>
      </c>
      <c r="K26" s="215">
        <f t="shared" si="6"/>
        <v>7.5521861009239522E-3</v>
      </c>
      <c r="L26" s="52">
        <f t="shared" si="0"/>
        <v>-2.3646571710034957E-3</v>
      </c>
      <c r="N26" s="27">
        <f t="shared" si="1"/>
        <v>2.7993033309489008</v>
      </c>
      <c r="O26" s="152">
        <f t="shared" si="1"/>
        <v>3.0206776296977407</v>
      </c>
      <c r="P26" s="52">
        <f t="shared" si="7"/>
        <v>7.9081925956841173E-2</v>
      </c>
    </row>
    <row r="27" spans="1:16" ht="20.100000000000001" customHeight="1" x14ac:dyDescent="0.25">
      <c r="A27" s="8" t="s">
        <v>180</v>
      </c>
      <c r="B27" s="19">
        <v>1201.1400000000001</v>
      </c>
      <c r="C27" s="140">
        <v>1772.36</v>
      </c>
      <c r="D27" s="247">
        <f t="shared" si="2"/>
        <v>4.7681981027244734E-3</v>
      </c>
      <c r="E27" s="215">
        <f t="shared" si="3"/>
        <v>6.4723370911885002E-3</v>
      </c>
      <c r="F27" s="52">
        <f t="shared" si="4"/>
        <v>0.47556488003063735</v>
      </c>
      <c r="H27" s="19">
        <v>354.90099999999995</v>
      </c>
      <c r="I27" s="140">
        <v>516.827</v>
      </c>
      <c r="J27" s="247">
        <f t="shared" si="5"/>
        <v>5.4993242156891825E-3</v>
      </c>
      <c r="K27" s="215">
        <f t="shared" si="6"/>
        <v>7.2447489248109523E-3</v>
      </c>
      <c r="L27" s="52">
        <f t="shared" si="0"/>
        <v>0.45625681528088136</v>
      </c>
      <c r="N27" s="27">
        <f t="shared" si="1"/>
        <v>2.9547013670346498</v>
      </c>
      <c r="O27" s="152">
        <f t="shared" si="1"/>
        <v>2.9160385023358688</v>
      </c>
      <c r="P27" s="52">
        <f t="shared" si="7"/>
        <v>-1.3085202156177023E-2</v>
      </c>
    </row>
    <row r="28" spans="1:16" ht="20.100000000000001" customHeight="1" x14ac:dyDescent="0.25">
      <c r="A28" s="8" t="s">
        <v>190</v>
      </c>
      <c r="B28" s="19">
        <v>2373.0499999999997</v>
      </c>
      <c r="C28" s="140">
        <v>1729.29</v>
      </c>
      <c r="D28" s="247">
        <f t="shared" si="2"/>
        <v>9.4203610800325591E-3</v>
      </c>
      <c r="E28" s="215">
        <f t="shared" si="3"/>
        <v>6.3150532670684066E-3</v>
      </c>
      <c r="F28" s="52">
        <f t="shared" si="4"/>
        <v>-0.27127957691578342</v>
      </c>
      <c r="H28" s="19">
        <v>447.75000000000006</v>
      </c>
      <c r="I28" s="140">
        <v>463.63099999999997</v>
      </c>
      <c r="J28" s="247">
        <f t="shared" si="5"/>
        <v>6.9380543238109554E-3</v>
      </c>
      <c r="K28" s="215">
        <f t="shared" si="6"/>
        <v>6.4990609793200175E-3</v>
      </c>
      <c r="L28" s="52">
        <f t="shared" si="0"/>
        <v>3.5468453378000919E-2</v>
      </c>
      <c r="N28" s="27">
        <f t="shared" si="1"/>
        <v>1.8868123301236808</v>
      </c>
      <c r="O28" s="152">
        <f t="shared" si="1"/>
        <v>2.6810482914953537</v>
      </c>
      <c r="P28" s="52">
        <f t="shared" si="7"/>
        <v>0.42094062493200407</v>
      </c>
    </row>
    <row r="29" spans="1:16" ht="20.100000000000001" customHeight="1" x14ac:dyDescent="0.25">
      <c r="A29" s="8" t="s">
        <v>178</v>
      </c>
      <c r="B29" s="19">
        <v>303.25999999999993</v>
      </c>
      <c r="C29" s="140">
        <v>374.71999999999997</v>
      </c>
      <c r="D29" s="247">
        <f t="shared" si="2"/>
        <v>1.2038594640360186E-3</v>
      </c>
      <c r="E29" s="215">
        <f t="shared" si="3"/>
        <v>1.3684094398486509E-3</v>
      </c>
      <c r="F29" s="52">
        <f>(C29-B29)/B29</f>
        <v>0.23563938534590798</v>
      </c>
      <c r="H29" s="19">
        <v>329.36500000000001</v>
      </c>
      <c r="I29" s="140">
        <v>451.642</v>
      </c>
      <c r="J29" s="247">
        <f t="shared" si="5"/>
        <v>5.1036343101328761E-3</v>
      </c>
      <c r="K29" s="215">
        <f t="shared" si="6"/>
        <v>6.3310022384656149E-3</v>
      </c>
      <c r="L29" s="52">
        <f t="shared" si="0"/>
        <v>0.37125074006041925</v>
      </c>
      <c r="N29" s="27">
        <f t="shared" si="1"/>
        <v>10.860812504121878</v>
      </c>
      <c r="O29" s="152">
        <f t="shared" si="1"/>
        <v>12.052786080273272</v>
      </c>
      <c r="P29" s="52">
        <f>(O29-N29)/N29</f>
        <v>0.10974994510760758</v>
      </c>
    </row>
    <row r="30" spans="1:16" ht="20.100000000000001" customHeight="1" x14ac:dyDescent="0.25">
      <c r="A30" s="8" t="s">
        <v>176</v>
      </c>
      <c r="B30" s="19">
        <v>1410.72</v>
      </c>
      <c r="C30" s="140">
        <v>1465.34</v>
      </c>
      <c r="D30" s="247">
        <f t="shared" si="2"/>
        <v>5.6001735247144116E-3</v>
      </c>
      <c r="E30" s="215">
        <f t="shared" si="3"/>
        <v>5.3511557658727105E-3</v>
      </c>
      <c r="F30" s="52">
        <f t="shared" si="4"/>
        <v>3.871781785187698E-2</v>
      </c>
      <c r="H30" s="19">
        <v>385.74199999999996</v>
      </c>
      <c r="I30" s="140">
        <v>399.21300000000002</v>
      </c>
      <c r="J30" s="247">
        <f t="shared" si="5"/>
        <v>5.9772170876057733E-3</v>
      </c>
      <c r="K30" s="215">
        <f t="shared" si="6"/>
        <v>5.5960659031369393E-3</v>
      </c>
      <c r="L30" s="52">
        <f t="shared" si="0"/>
        <v>3.4922305582487934E-2</v>
      </c>
      <c r="N30" s="27">
        <f t="shared" si="1"/>
        <v>2.7343625949869566</v>
      </c>
      <c r="O30" s="152">
        <f t="shared" si="1"/>
        <v>2.7243711357091187</v>
      </c>
      <c r="P30" s="52">
        <f t="shared" si="7"/>
        <v>-3.6540359702680564E-3</v>
      </c>
    </row>
    <row r="31" spans="1:16" ht="20.100000000000001" customHeight="1" x14ac:dyDescent="0.25">
      <c r="A31" s="8" t="s">
        <v>189</v>
      </c>
      <c r="B31" s="19">
        <v>741.89</v>
      </c>
      <c r="C31" s="140">
        <v>1432.1499999999999</v>
      </c>
      <c r="D31" s="247">
        <f t="shared" si="2"/>
        <v>2.9451008961738508E-3</v>
      </c>
      <c r="E31" s="215">
        <f t="shared" si="3"/>
        <v>5.229951908836585E-3</v>
      </c>
      <c r="F31" s="52">
        <f t="shared" si="4"/>
        <v>0.93040747280594138</v>
      </c>
      <c r="H31" s="19">
        <v>201.74099999999999</v>
      </c>
      <c r="I31" s="140">
        <v>353.21300000000002</v>
      </c>
      <c r="J31" s="247">
        <f t="shared" si="5"/>
        <v>3.1260525233722963E-3</v>
      </c>
      <c r="K31" s="215">
        <f t="shared" si="6"/>
        <v>4.9512496482947898E-3</v>
      </c>
      <c r="L31" s="52">
        <f t="shared" si="0"/>
        <v>0.7508240764148093</v>
      </c>
      <c r="N31" s="27">
        <f t="shared" si="1"/>
        <v>2.7192845300516248</v>
      </c>
      <c r="O31" s="152">
        <f t="shared" si="1"/>
        <v>2.4663128862200194</v>
      </c>
      <c r="P31" s="52">
        <f t="shared" si="7"/>
        <v>-9.302875114242011E-2</v>
      </c>
    </row>
    <row r="32" spans="1:16" ht="20.100000000000001" customHeight="1" thickBot="1" x14ac:dyDescent="0.3">
      <c r="A32" s="8" t="s">
        <v>17</v>
      </c>
      <c r="B32" s="19">
        <f>B33-SUM(B7:B31)</f>
        <v>11274.049999999872</v>
      </c>
      <c r="C32" s="140">
        <f>C33-SUM(C7:C31)</f>
        <v>14329.740000000107</v>
      </c>
      <c r="D32" s="247">
        <f t="shared" si="2"/>
        <v>4.4754902692459027E-2</v>
      </c>
      <c r="E32" s="215">
        <f t="shared" si="3"/>
        <v>5.2329610073059758E-2</v>
      </c>
      <c r="F32" s="52">
        <f t="shared" si="4"/>
        <v>0.2710374710064502</v>
      </c>
      <c r="H32" s="19">
        <f>H33-SUM(H7:H31)</f>
        <v>3168.5589999999647</v>
      </c>
      <c r="I32" s="140">
        <f>I33-SUM(I7:I31)</f>
        <v>3905.8529999999446</v>
      </c>
      <c r="J32" s="247">
        <f t="shared" si="5"/>
        <v>4.9098011100390554E-2</v>
      </c>
      <c r="K32" s="215">
        <f t="shared" si="6"/>
        <v>5.4751250074433482E-2</v>
      </c>
      <c r="L32" s="52">
        <f t="shared" si="0"/>
        <v>0.23269063318688024</v>
      </c>
      <c r="N32" s="27">
        <f t="shared" si="1"/>
        <v>2.8104886886256497</v>
      </c>
      <c r="O32" s="152">
        <f t="shared" si="1"/>
        <v>2.7256970468409865</v>
      </c>
      <c r="P32" s="52">
        <f t="shared" si="7"/>
        <v>-3.0169714657747655E-2</v>
      </c>
    </row>
    <row r="33" spans="1:16" ht="26.25" customHeight="1" thickBot="1" x14ac:dyDescent="0.3">
      <c r="A33" s="12" t="s">
        <v>18</v>
      </c>
      <c r="B33" s="17">
        <v>251906.47999999992</v>
      </c>
      <c r="C33" s="145">
        <v>273836.17000000004</v>
      </c>
      <c r="D33" s="243">
        <f>SUM(D7:D32)</f>
        <v>0.99999999999999989</v>
      </c>
      <c r="E33" s="244">
        <f>SUM(E7:E32)</f>
        <v>1</v>
      </c>
      <c r="F33" s="57">
        <f t="shared" si="4"/>
        <v>8.705488640069968E-2</v>
      </c>
      <c r="G33" s="1"/>
      <c r="H33" s="17">
        <v>64535.383999999955</v>
      </c>
      <c r="I33" s="145">
        <v>71338.151999999958</v>
      </c>
      <c r="J33" s="243">
        <f>SUM(J7:J32)</f>
        <v>1</v>
      </c>
      <c r="K33" s="244">
        <f>SUM(K7:K32)</f>
        <v>0.99999999999999967</v>
      </c>
      <c r="L33" s="57">
        <f t="shared" si="0"/>
        <v>0.10541144374379191</v>
      </c>
      <c r="N33" s="29">
        <f t="shared" si="1"/>
        <v>2.5618786781507157</v>
      </c>
      <c r="O33" s="146">
        <f t="shared" si="1"/>
        <v>2.6051398542420436</v>
      </c>
      <c r="P33" s="57">
        <f t="shared" si="7"/>
        <v>1.6886504603159391E-2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168</v>
      </c>
      <c r="B39" s="39">
        <v>39722.1</v>
      </c>
      <c r="C39" s="147">
        <v>34030.47</v>
      </c>
      <c r="D39" s="247">
        <f t="shared" ref="D39:D61" si="12">B39/$B$62</f>
        <v>0.33589835502223941</v>
      </c>
      <c r="E39" s="246">
        <f t="shared" ref="E39:E61" si="13">C39/$C$62</f>
        <v>0.28060808077443128</v>
      </c>
      <c r="F39" s="52">
        <f>(C39-B39)/B39</f>
        <v>-0.1432862310905012</v>
      </c>
      <c r="H39" s="39">
        <v>8130.5330000000004</v>
      </c>
      <c r="I39" s="147">
        <v>7604.8429999999989</v>
      </c>
      <c r="J39" s="247">
        <f t="shared" ref="J39:J61" si="14">H39/$H$62</f>
        <v>0.29873811445630144</v>
      </c>
      <c r="K39" s="246">
        <f t="shared" ref="K39:K61" si="15">I39/$I$62</f>
        <v>0.26368101019268636</v>
      </c>
      <c r="L39" s="52">
        <f t="shared" ref="L39:L62" si="16">(I39-H39)/H39</f>
        <v>-6.4656277761864001E-2</v>
      </c>
      <c r="N39" s="27">
        <f t="shared" ref="N39:O62" si="17">(H39/B39)*10</f>
        <v>2.046853766543058</v>
      </c>
      <c r="O39" s="151">
        <f t="shared" si="17"/>
        <v>2.234715829666766</v>
      </c>
      <c r="P39" s="61">
        <f t="shared" si="7"/>
        <v>9.1780891334015152E-2</v>
      </c>
    </row>
    <row r="40" spans="1:16" ht="20.100000000000001" customHeight="1" x14ac:dyDescent="0.25">
      <c r="A40" s="38" t="s">
        <v>172</v>
      </c>
      <c r="B40" s="19">
        <v>21860.959999999999</v>
      </c>
      <c r="C40" s="140">
        <v>24145.969999999998</v>
      </c>
      <c r="D40" s="247">
        <f t="shared" si="12"/>
        <v>0.18486083321896313</v>
      </c>
      <c r="E40" s="215">
        <f t="shared" si="13"/>
        <v>0.19910257778211682</v>
      </c>
      <c r="F40" s="52">
        <f t="shared" ref="F40:F62" si="18">(C40-B40)/B40</f>
        <v>0.10452468693049155</v>
      </c>
      <c r="H40" s="19">
        <v>4721.3580000000002</v>
      </c>
      <c r="I40" s="140">
        <v>4990.973</v>
      </c>
      <c r="J40" s="247">
        <f t="shared" si="14"/>
        <v>0.17347566101671003</v>
      </c>
      <c r="K40" s="215">
        <f t="shared" si="15"/>
        <v>0.17305088382290373</v>
      </c>
      <c r="L40" s="52">
        <f t="shared" si="16"/>
        <v>5.7105392135059399E-2</v>
      </c>
      <c r="N40" s="27">
        <f t="shared" si="17"/>
        <v>2.1597212565230439</v>
      </c>
      <c r="O40" s="152">
        <f t="shared" si="17"/>
        <v>2.0670004145619334</v>
      </c>
      <c r="P40" s="52">
        <f t="shared" si="7"/>
        <v>-4.2931855988852331E-2</v>
      </c>
    </row>
    <row r="41" spans="1:16" ht="20.100000000000001" customHeight="1" x14ac:dyDescent="0.25">
      <c r="A41" s="38" t="s">
        <v>164</v>
      </c>
      <c r="B41" s="19">
        <v>18927.739999999998</v>
      </c>
      <c r="C41" s="140">
        <v>16416.93</v>
      </c>
      <c r="D41" s="247">
        <f t="shared" si="12"/>
        <v>0.16005691366490296</v>
      </c>
      <c r="E41" s="215">
        <f t="shared" si="13"/>
        <v>0.13537054350140282</v>
      </c>
      <c r="F41" s="52">
        <f t="shared" si="18"/>
        <v>-0.13265239273151458</v>
      </c>
      <c r="H41" s="19">
        <v>4587.72</v>
      </c>
      <c r="I41" s="140">
        <v>4073.4770000000003</v>
      </c>
      <c r="J41" s="247">
        <f t="shared" si="14"/>
        <v>0.16856543383483755</v>
      </c>
      <c r="K41" s="215">
        <f t="shared" si="15"/>
        <v>0.14123875145833698</v>
      </c>
      <c r="L41" s="52">
        <f t="shared" si="16"/>
        <v>-0.11209119126712178</v>
      </c>
      <c r="N41" s="27">
        <f t="shared" si="17"/>
        <v>2.423807596680851</v>
      </c>
      <c r="O41" s="152">
        <f t="shared" si="17"/>
        <v>2.4812659857841877</v>
      </c>
      <c r="P41" s="52">
        <f t="shared" si="7"/>
        <v>2.3705837535132689E-2</v>
      </c>
    </row>
    <row r="42" spans="1:16" ht="20.100000000000001" customHeight="1" x14ac:dyDescent="0.25">
      <c r="A42" s="38" t="s">
        <v>175</v>
      </c>
      <c r="B42" s="19">
        <v>9310.7200000000012</v>
      </c>
      <c r="C42" s="140">
        <v>14426.390000000001</v>
      </c>
      <c r="D42" s="247">
        <f t="shared" si="12"/>
        <v>7.873338851854926E-2</v>
      </c>
      <c r="E42" s="215">
        <f t="shared" si="13"/>
        <v>0.11895697033874195</v>
      </c>
      <c r="F42" s="52">
        <f t="shared" si="18"/>
        <v>0.54943871150673629</v>
      </c>
      <c r="H42" s="19">
        <v>2168.3029999999999</v>
      </c>
      <c r="I42" s="140">
        <v>3383.0950000000003</v>
      </c>
      <c r="J42" s="247">
        <f t="shared" si="14"/>
        <v>7.9669407871530901E-2</v>
      </c>
      <c r="K42" s="215">
        <f t="shared" si="15"/>
        <v>0.11730129171342873</v>
      </c>
      <c r="L42" s="52">
        <f t="shared" si="16"/>
        <v>0.56025011264569591</v>
      </c>
      <c r="N42" s="27">
        <f t="shared" si="17"/>
        <v>2.3288241940472911</v>
      </c>
      <c r="O42" s="152">
        <f t="shared" si="17"/>
        <v>2.3450738542351899</v>
      </c>
      <c r="P42" s="52">
        <f t="shared" si="7"/>
        <v>6.9776242575264021E-3</v>
      </c>
    </row>
    <row r="43" spans="1:16" ht="20.100000000000001" customHeight="1" x14ac:dyDescent="0.25">
      <c r="A43" s="38" t="s">
        <v>174</v>
      </c>
      <c r="B43" s="19">
        <v>5438.88</v>
      </c>
      <c r="C43" s="140">
        <v>5110.3099999999995</v>
      </c>
      <c r="D43" s="247">
        <f t="shared" si="12"/>
        <v>4.5992302651757029E-2</v>
      </c>
      <c r="E43" s="215">
        <f t="shared" si="13"/>
        <v>4.2138538823071899E-2</v>
      </c>
      <c r="F43" s="52">
        <f t="shared" si="18"/>
        <v>-6.0411334686553228E-2</v>
      </c>
      <c r="H43" s="19">
        <v>1874.057</v>
      </c>
      <c r="I43" s="140">
        <v>1778.4389999999999</v>
      </c>
      <c r="J43" s="247">
        <f t="shared" si="14"/>
        <v>6.8858001629614307E-2</v>
      </c>
      <c r="K43" s="215">
        <f t="shared" si="15"/>
        <v>6.166341528497972E-2</v>
      </c>
      <c r="L43" s="52">
        <f t="shared" si="16"/>
        <v>-5.1021927294634138E-2</v>
      </c>
      <c r="N43" s="27">
        <f t="shared" si="17"/>
        <v>3.445667122642897</v>
      </c>
      <c r="O43" s="152">
        <f t="shared" si="17"/>
        <v>3.4801000330704008</v>
      </c>
      <c r="P43" s="52">
        <f t="shared" si="7"/>
        <v>9.9931041513647741E-3</v>
      </c>
    </row>
    <row r="44" spans="1:16" ht="20.100000000000001" customHeight="1" x14ac:dyDescent="0.25">
      <c r="A44" s="38" t="s">
        <v>169</v>
      </c>
      <c r="B44" s="19">
        <v>5149.380000000001</v>
      </c>
      <c r="C44" s="140">
        <v>5450.74</v>
      </c>
      <c r="D44" s="247">
        <f t="shared" si="12"/>
        <v>4.3544230324791988E-2</v>
      </c>
      <c r="E44" s="215">
        <f t="shared" si="13"/>
        <v>4.4945652828198471E-2</v>
      </c>
      <c r="F44" s="52">
        <f t="shared" si="18"/>
        <v>5.8523550408010036E-2</v>
      </c>
      <c r="H44" s="19">
        <v>1201.386</v>
      </c>
      <c r="I44" s="140">
        <v>1311.3179999999998</v>
      </c>
      <c r="J44" s="247">
        <f t="shared" si="14"/>
        <v>4.414222147234359E-2</v>
      </c>
      <c r="K44" s="215">
        <f t="shared" si="15"/>
        <v>4.5467033957683686E-2</v>
      </c>
      <c r="L44" s="52">
        <f t="shared" si="16"/>
        <v>9.1504312519040329E-2</v>
      </c>
      <c r="N44" s="27">
        <f t="shared" si="17"/>
        <v>2.3330692238677271</v>
      </c>
      <c r="O44" s="152">
        <f t="shared" si="17"/>
        <v>2.4057614195503727</v>
      </c>
      <c r="P44" s="52">
        <f t="shared" si="7"/>
        <v>3.1157324840168091E-2</v>
      </c>
    </row>
    <row r="45" spans="1:16" ht="20.100000000000001" customHeight="1" x14ac:dyDescent="0.25">
      <c r="A45" s="38" t="s">
        <v>187</v>
      </c>
      <c r="B45" s="19">
        <v>3963.08</v>
      </c>
      <c r="C45" s="140">
        <v>5612.97</v>
      </c>
      <c r="D45" s="247">
        <f t="shared" si="12"/>
        <v>3.3512630319684426E-2</v>
      </c>
      <c r="E45" s="215">
        <f t="shared" si="13"/>
        <v>4.6283367204286614E-2</v>
      </c>
      <c r="F45" s="52">
        <f t="shared" si="18"/>
        <v>0.41631508826468311</v>
      </c>
      <c r="H45" s="19">
        <v>840.71600000000001</v>
      </c>
      <c r="I45" s="140">
        <v>1229.8280000000002</v>
      </c>
      <c r="J45" s="247">
        <f t="shared" si="14"/>
        <v>3.0890215024432458E-2</v>
      </c>
      <c r="K45" s="215">
        <f t="shared" si="15"/>
        <v>4.2641549523540621E-2</v>
      </c>
      <c r="L45" s="52">
        <f t="shared" si="16"/>
        <v>0.46283406049129572</v>
      </c>
      <c r="N45" s="27">
        <f t="shared" si="17"/>
        <v>2.1213702473833482</v>
      </c>
      <c r="O45" s="152">
        <f t="shared" si="17"/>
        <v>2.1910468076615413</v>
      </c>
      <c r="P45" s="52">
        <f t="shared" si="7"/>
        <v>3.2845072831646026E-2</v>
      </c>
    </row>
    <row r="46" spans="1:16" ht="20.100000000000001" customHeight="1" x14ac:dyDescent="0.25">
      <c r="A46" s="38" t="s">
        <v>186</v>
      </c>
      <c r="B46" s="19">
        <v>2474.0899999999997</v>
      </c>
      <c r="C46" s="140">
        <v>3508.86</v>
      </c>
      <c r="D46" s="247">
        <f t="shared" si="12"/>
        <v>2.0921420599036112E-2</v>
      </c>
      <c r="E46" s="215">
        <f t="shared" si="13"/>
        <v>2.8933319766261557E-2</v>
      </c>
      <c r="F46" s="52">
        <f t="shared" si="18"/>
        <v>0.41824266700079649</v>
      </c>
      <c r="H46" s="19">
        <v>610.99899999999991</v>
      </c>
      <c r="I46" s="140">
        <v>915.76700000000005</v>
      </c>
      <c r="J46" s="247">
        <f t="shared" si="14"/>
        <v>2.2449781483536897E-2</v>
      </c>
      <c r="K46" s="215">
        <f t="shared" si="15"/>
        <v>3.1752183136604648E-2</v>
      </c>
      <c r="L46" s="52">
        <f t="shared" si="16"/>
        <v>0.49880278036461628</v>
      </c>
      <c r="N46" s="27">
        <f t="shared" si="17"/>
        <v>2.4695908394601651</v>
      </c>
      <c r="O46" s="152">
        <f t="shared" si="17"/>
        <v>2.6098704422518999</v>
      </c>
      <c r="P46" s="52">
        <f t="shared" si="7"/>
        <v>5.6802770949052804E-2</v>
      </c>
    </row>
    <row r="47" spans="1:16" ht="20.100000000000001" customHeight="1" x14ac:dyDescent="0.25">
      <c r="A47" s="38" t="s">
        <v>171</v>
      </c>
      <c r="B47" s="19">
        <v>1868.76</v>
      </c>
      <c r="C47" s="140">
        <v>2139.87</v>
      </c>
      <c r="D47" s="247">
        <f t="shared" si="12"/>
        <v>1.5802623978373755E-2</v>
      </c>
      <c r="E47" s="215">
        <f t="shared" si="13"/>
        <v>1.7644916858532433E-2</v>
      </c>
      <c r="F47" s="52">
        <f t="shared" si="18"/>
        <v>0.14507480896423292</v>
      </c>
      <c r="H47" s="19">
        <v>584.49099999999999</v>
      </c>
      <c r="I47" s="140">
        <v>655.01600000000008</v>
      </c>
      <c r="J47" s="247">
        <f t="shared" si="14"/>
        <v>2.1475804754335057E-2</v>
      </c>
      <c r="K47" s="215">
        <f t="shared" si="15"/>
        <v>2.271122238452164E-2</v>
      </c>
      <c r="L47" s="52">
        <f t="shared" si="16"/>
        <v>0.12066054053869109</v>
      </c>
      <c r="N47" s="27">
        <f t="shared" si="17"/>
        <v>3.1276942999636121</v>
      </c>
      <c r="O47" s="152">
        <f t="shared" si="17"/>
        <v>3.0610083790136788</v>
      </c>
      <c r="P47" s="52">
        <f t="shared" si="7"/>
        <v>-2.1321112153035268E-2</v>
      </c>
    </row>
    <row r="48" spans="1:16" ht="20.100000000000001" customHeight="1" x14ac:dyDescent="0.25">
      <c r="A48" s="38" t="s">
        <v>181</v>
      </c>
      <c r="B48" s="19">
        <v>1929.1799999999998</v>
      </c>
      <c r="C48" s="140">
        <v>1783.57</v>
      </c>
      <c r="D48" s="247">
        <f t="shared" si="12"/>
        <v>1.6313548088892679E-2</v>
      </c>
      <c r="E48" s="215">
        <f t="shared" si="13"/>
        <v>1.4706942179371966E-2</v>
      </c>
      <c r="F48" s="52">
        <f t="shared" si="18"/>
        <v>-7.547766408525898E-2</v>
      </c>
      <c r="H48" s="19">
        <v>540.03599999999994</v>
      </c>
      <c r="I48" s="140">
        <v>538.7589999999999</v>
      </c>
      <c r="J48" s="247">
        <f t="shared" si="14"/>
        <v>1.9842405950326159E-2</v>
      </c>
      <c r="K48" s="215">
        <f t="shared" si="15"/>
        <v>1.8680269582212482E-2</v>
      </c>
      <c r="L48" s="52">
        <f t="shared" si="16"/>
        <v>-2.3646571710034957E-3</v>
      </c>
      <c r="N48" s="27">
        <f t="shared" si="17"/>
        <v>2.7993033309489008</v>
      </c>
      <c r="O48" s="152">
        <f t="shared" si="17"/>
        <v>3.0206776296977407</v>
      </c>
      <c r="P48" s="52">
        <f t="shared" si="7"/>
        <v>7.9081925956841173E-2</v>
      </c>
    </row>
    <row r="49" spans="1:16" ht="20.100000000000001" customHeight="1" x14ac:dyDescent="0.25">
      <c r="A49" s="38" t="s">
        <v>180</v>
      </c>
      <c r="B49" s="19">
        <v>1201.1400000000001</v>
      </c>
      <c r="C49" s="140">
        <v>1772.36</v>
      </c>
      <c r="D49" s="247">
        <f t="shared" si="12"/>
        <v>1.0157090137515709E-2</v>
      </c>
      <c r="E49" s="215">
        <f t="shared" si="13"/>
        <v>1.4614506882842668E-2</v>
      </c>
      <c r="F49" s="52">
        <f t="shared" si="18"/>
        <v>0.47556488003063735</v>
      </c>
      <c r="H49" s="19">
        <v>354.90099999999995</v>
      </c>
      <c r="I49" s="140">
        <v>516.827</v>
      </c>
      <c r="J49" s="247">
        <f t="shared" si="14"/>
        <v>1.3040037542268856E-2</v>
      </c>
      <c r="K49" s="215">
        <f t="shared" si="15"/>
        <v>1.7919826281075829E-2</v>
      </c>
      <c r="L49" s="52">
        <f t="shared" si="16"/>
        <v>0.45625681528088136</v>
      </c>
      <c r="N49" s="27">
        <f t="shared" si="17"/>
        <v>2.9547013670346498</v>
      </c>
      <c r="O49" s="152">
        <f t="shared" si="17"/>
        <v>2.9160385023358688</v>
      </c>
      <c r="P49" s="52">
        <f t="shared" si="7"/>
        <v>-1.3085202156177023E-2</v>
      </c>
    </row>
    <row r="50" spans="1:16" ht="20.100000000000001" customHeight="1" x14ac:dyDescent="0.25">
      <c r="A50" s="38" t="s">
        <v>190</v>
      </c>
      <c r="B50" s="19">
        <v>2373.0499999999997</v>
      </c>
      <c r="C50" s="140">
        <v>1729.29</v>
      </c>
      <c r="D50" s="247">
        <f t="shared" si="12"/>
        <v>2.0067005303987584E-2</v>
      </c>
      <c r="E50" s="215">
        <f t="shared" si="13"/>
        <v>1.4259360743545894E-2</v>
      </c>
      <c r="F50" s="52">
        <f t="shared" si="18"/>
        <v>-0.27127957691578342</v>
      </c>
      <c r="H50" s="19">
        <v>447.75000000000006</v>
      </c>
      <c r="I50" s="140">
        <v>463.63099999999997</v>
      </c>
      <c r="J50" s="247">
        <f t="shared" si="14"/>
        <v>1.6451564829490145E-2</v>
      </c>
      <c r="K50" s="215">
        <f t="shared" si="15"/>
        <v>1.6075373342572016E-2</v>
      </c>
      <c r="L50" s="52">
        <f t="shared" si="16"/>
        <v>3.5468453378000919E-2</v>
      </c>
      <c r="N50" s="27">
        <f t="shared" si="17"/>
        <v>1.8868123301236808</v>
      </c>
      <c r="O50" s="152">
        <f t="shared" si="17"/>
        <v>2.6810482914953537</v>
      </c>
      <c r="P50" s="52">
        <f t="shared" si="7"/>
        <v>0.42094062493200407</v>
      </c>
    </row>
    <row r="51" spans="1:16" ht="20.100000000000001" customHeight="1" x14ac:dyDescent="0.25">
      <c r="A51" s="38" t="s">
        <v>176</v>
      </c>
      <c r="B51" s="19">
        <v>1410.72</v>
      </c>
      <c r="C51" s="140">
        <v>1465.34</v>
      </c>
      <c r="D51" s="247">
        <f t="shared" si="12"/>
        <v>1.1929342290487503E-2</v>
      </c>
      <c r="E51" s="215">
        <f t="shared" si="13"/>
        <v>1.2082884693687894E-2</v>
      </c>
      <c r="F51" s="52">
        <f t="shared" si="18"/>
        <v>3.871781785187698E-2</v>
      </c>
      <c r="H51" s="19">
        <v>385.74199999999996</v>
      </c>
      <c r="I51" s="140">
        <v>399.21300000000002</v>
      </c>
      <c r="J51" s="247">
        <f t="shared" si="14"/>
        <v>1.4173220592869202E-2</v>
      </c>
      <c r="K51" s="215">
        <f t="shared" si="15"/>
        <v>1.3841822523101783E-2</v>
      </c>
      <c r="L51" s="52">
        <f t="shared" si="16"/>
        <v>3.4922305582487934E-2</v>
      </c>
      <c r="N51" s="27">
        <f t="shared" si="17"/>
        <v>2.7343625949869566</v>
      </c>
      <c r="O51" s="152">
        <f t="shared" si="17"/>
        <v>2.7243711357091187</v>
      </c>
      <c r="P51" s="52">
        <f t="shared" si="7"/>
        <v>-3.6540359702680564E-3</v>
      </c>
    </row>
    <row r="52" spans="1:16" ht="20.100000000000001" customHeight="1" x14ac:dyDescent="0.25">
      <c r="A52" s="38" t="s">
        <v>189</v>
      </c>
      <c r="B52" s="19">
        <v>741.89</v>
      </c>
      <c r="C52" s="140">
        <v>1432.1499999999999</v>
      </c>
      <c r="D52" s="247">
        <f t="shared" si="12"/>
        <v>6.2735764374856626E-3</v>
      </c>
      <c r="E52" s="215">
        <f t="shared" si="13"/>
        <v>1.1809206951332193E-2</v>
      </c>
      <c r="F52" s="52">
        <f t="shared" si="18"/>
        <v>0.93040747280594138</v>
      </c>
      <c r="H52" s="19">
        <v>201.74099999999999</v>
      </c>
      <c r="I52" s="140">
        <v>353.21300000000002</v>
      </c>
      <c r="J52" s="247">
        <f t="shared" si="14"/>
        <v>7.4125184595559357E-3</v>
      </c>
      <c r="K52" s="215">
        <f t="shared" si="15"/>
        <v>1.2246874873444377E-2</v>
      </c>
      <c r="L52" s="52">
        <f t="shared" si="16"/>
        <v>0.7508240764148093</v>
      </c>
      <c r="N52" s="27">
        <f t="shared" si="17"/>
        <v>2.7192845300516248</v>
      </c>
      <c r="O52" s="152">
        <f t="shared" si="17"/>
        <v>2.4663128862200194</v>
      </c>
      <c r="P52" s="52">
        <f t="shared" si="7"/>
        <v>-9.302875114242011E-2</v>
      </c>
    </row>
    <row r="53" spans="1:16" ht="20.100000000000001" customHeight="1" x14ac:dyDescent="0.25">
      <c r="A53" s="38" t="s">
        <v>191</v>
      </c>
      <c r="B53" s="19">
        <v>829.53</v>
      </c>
      <c r="C53" s="140">
        <v>1102.21</v>
      </c>
      <c r="D53" s="247">
        <f t="shared" si="12"/>
        <v>7.0146785401979826E-3</v>
      </c>
      <c r="E53" s="215">
        <f t="shared" si="13"/>
        <v>9.0885912745367857E-3</v>
      </c>
      <c r="F53" s="52">
        <f t="shared" si="18"/>
        <v>0.32871626101527379</v>
      </c>
      <c r="H53" s="19">
        <v>198.72799999999998</v>
      </c>
      <c r="I53" s="140">
        <v>260.63599999999997</v>
      </c>
      <c r="J53" s="247">
        <f t="shared" si="14"/>
        <v>7.3018125637854085E-3</v>
      </c>
      <c r="K53" s="215">
        <f t="shared" si="15"/>
        <v>9.036973382958861E-3</v>
      </c>
      <c r="L53" s="52">
        <f t="shared" si="16"/>
        <v>0.31152127531097779</v>
      </c>
      <c r="N53" s="27">
        <f t="shared" si="17"/>
        <v>2.3956698371366918</v>
      </c>
      <c r="O53" s="152">
        <f t="shared" si="17"/>
        <v>2.3646673501419873</v>
      </c>
      <c r="P53" s="52">
        <f t="shared" si="7"/>
        <v>-1.2941051606576454E-2</v>
      </c>
    </row>
    <row r="54" spans="1:16" ht="20.100000000000001" customHeight="1" x14ac:dyDescent="0.25">
      <c r="A54" s="38" t="s">
        <v>192</v>
      </c>
      <c r="B54" s="19">
        <v>252.97</v>
      </c>
      <c r="C54" s="140">
        <v>293.35000000000002</v>
      </c>
      <c r="D54" s="247">
        <f t="shared" si="12"/>
        <v>2.1391670347231367E-3</v>
      </c>
      <c r="E54" s="215">
        <f t="shared" si="13"/>
        <v>2.4189022512818487E-3</v>
      </c>
      <c r="F54" s="52">
        <f t="shared" si="18"/>
        <v>0.15962367079100298</v>
      </c>
      <c r="H54" s="19">
        <v>66.626000000000005</v>
      </c>
      <c r="I54" s="140">
        <v>80.129000000000005</v>
      </c>
      <c r="J54" s="247">
        <f t="shared" si="14"/>
        <v>2.4480222408254835E-3</v>
      </c>
      <c r="K54" s="215">
        <f t="shared" si="15"/>
        <v>2.7782947873782235E-3</v>
      </c>
      <c r="L54" s="52">
        <f t="shared" si="16"/>
        <v>0.20266862786299641</v>
      </c>
      <c r="N54" s="27">
        <f t="shared" si="17"/>
        <v>2.6337510376724516</v>
      </c>
      <c r="O54" s="152">
        <f t="shared" si="17"/>
        <v>2.7315152548150672</v>
      </c>
      <c r="P54" s="52">
        <f t="shared" si="7"/>
        <v>3.7119764071935089E-2</v>
      </c>
    </row>
    <row r="55" spans="1:16" ht="20.100000000000001" customHeight="1" x14ac:dyDescent="0.25">
      <c r="A55" s="38" t="s">
        <v>185</v>
      </c>
      <c r="B55" s="19">
        <v>35.900000000000006</v>
      </c>
      <c r="C55" s="140">
        <v>276.72000000000003</v>
      </c>
      <c r="D55" s="247">
        <f t="shared" si="12"/>
        <v>3.0357788096043256E-4</v>
      </c>
      <c r="E55" s="215">
        <f t="shared" si="13"/>
        <v>2.281774777483256E-3</v>
      </c>
      <c r="F55" s="52">
        <f t="shared" si="18"/>
        <v>6.7080779944289688</v>
      </c>
      <c r="H55" s="19">
        <v>18.094000000000001</v>
      </c>
      <c r="I55" s="140">
        <v>69.545000000000002</v>
      </c>
      <c r="J55" s="247">
        <f t="shared" si="14"/>
        <v>6.6482325857017226E-4</v>
      </c>
      <c r="K55" s="215">
        <f t="shared" si="15"/>
        <v>2.41131813685705E-3</v>
      </c>
      <c r="L55" s="52">
        <f t="shared" si="16"/>
        <v>2.843539294793854</v>
      </c>
      <c r="N55" s="27">
        <f t="shared" ref="N55:N56" si="19">(H55/B55)*10</f>
        <v>5.0401114206128126</v>
      </c>
      <c r="O55" s="152">
        <f t="shared" ref="O55:O56" si="20">(I55/C55)*10</f>
        <v>2.5131902283897078</v>
      </c>
      <c r="P55" s="52">
        <f t="shared" ref="P55:P56" si="21">(O55-N55)/N55</f>
        <v>-0.50136216867917249</v>
      </c>
    </row>
    <row r="56" spans="1:16" ht="20.100000000000001" customHeight="1" x14ac:dyDescent="0.25">
      <c r="A56" s="38" t="s">
        <v>193</v>
      </c>
      <c r="B56" s="19">
        <v>183.39999999999998</v>
      </c>
      <c r="C56" s="140">
        <v>116.14</v>
      </c>
      <c r="D56" s="247">
        <f t="shared" si="12"/>
        <v>1.5508686174970283E-3</v>
      </c>
      <c r="E56" s="215">
        <f t="shared" si="13"/>
        <v>9.5766595351584756E-4</v>
      </c>
      <c r="F56" s="52">
        <f t="shared" si="18"/>
        <v>-0.36673936750272618</v>
      </c>
      <c r="H56" s="19">
        <v>84.350999999999999</v>
      </c>
      <c r="I56" s="140">
        <v>52.753</v>
      </c>
      <c r="J56" s="247">
        <f t="shared" si="14"/>
        <v>3.0992874258678345E-3</v>
      </c>
      <c r="K56" s="215">
        <f t="shared" si="15"/>
        <v>1.8290928991821116E-3</v>
      </c>
      <c r="L56" s="52">
        <f t="shared" ref="L56:L57" si="22">(I56-H56)/H56</f>
        <v>-0.37460136809285011</v>
      </c>
      <c r="N56" s="27">
        <f t="shared" si="19"/>
        <v>4.5992911668484195</v>
      </c>
      <c r="O56" s="152">
        <f t="shared" si="20"/>
        <v>4.542190459789909</v>
      </c>
      <c r="P56" s="52">
        <f t="shared" si="21"/>
        <v>-1.2415110282665094E-2</v>
      </c>
    </row>
    <row r="57" spans="1:16" ht="20.100000000000001" customHeight="1" x14ac:dyDescent="0.25">
      <c r="A57" s="38" t="s">
        <v>194</v>
      </c>
      <c r="B57" s="19">
        <v>189.75999999999996</v>
      </c>
      <c r="C57" s="140">
        <v>65.05</v>
      </c>
      <c r="D57" s="247">
        <f t="shared" si="12"/>
        <v>1.6046501028148096E-3</v>
      </c>
      <c r="E57" s="215">
        <f t="shared" si="13"/>
        <v>5.3638858512317794E-4</v>
      </c>
      <c r="F57" s="52">
        <f t="shared" si="18"/>
        <v>-0.65719856661045528</v>
      </c>
      <c r="H57" s="19">
        <v>73.421999999999997</v>
      </c>
      <c r="I57" s="140">
        <v>36.764999999999993</v>
      </c>
      <c r="J57" s="247">
        <f t="shared" si="14"/>
        <v>2.6977259473161923E-3</v>
      </c>
      <c r="K57" s="215">
        <f t="shared" si="15"/>
        <v>1.2747445726011852E-3</v>
      </c>
      <c r="L57" s="52">
        <f t="shared" si="22"/>
        <v>-0.49926452561902435</v>
      </c>
      <c r="N57" s="27">
        <f t="shared" ref="N57:N58" si="23">(H57/B57)*10</f>
        <v>3.869203204047218</v>
      </c>
      <c r="O57" s="152">
        <f t="shared" ref="O57:O58" si="24">(I57/C57)*10</f>
        <v>5.6518063028439656</v>
      </c>
      <c r="P57" s="52">
        <f t="shared" ref="P57:P58" si="25">(O57-N57)/N57</f>
        <v>0.46071581273687828</v>
      </c>
    </row>
    <row r="58" spans="1:16" ht="20.100000000000001" customHeight="1" x14ac:dyDescent="0.25">
      <c r="A58" s="38" t="s">
        <v>188</v>
      </c>
      <c r="B58" s="19">
        <v>130.80000000000001</v>
      </c>
      <c r="C58" s="140">
        <v>93.48</v>
      </c>
      <c r="D58" s="247">
        <f t="shared" si="12"/>
        <v>1.1060720565355035E-3</v>
      </c>
      <c r="E58" s="215">
        <f t="shared" si="13"/>
        <v>7.7081637105787357E-4</v>
      </c>
      <c r="F58" s="52">
        <f t="shared" si="18"/>
        <v>-0.28532110091743124</v>
      </c>
      <c r="H58" s="19">
        <v>39.582999999999998</v>
      </c>
      <c r="I58" s="140">
        <v>36.472999999999999</v>
      </c>
      <c r="J58" s="247">
        <f t="shared" si="14"/>
        <v>1.4543881421456354E-3</v>
      </c>
      <c r="K58" s="215">
        <f t="shared" si="15"/>
        <v>1.2646201223033601E-3</v>
      </c>
      <c r="L58" s="52">
        <f t="shared" si="16"/>
        <v>-7.8569082687012085E-2</v>
      </c>
      <c r="N58" s="27">
        <f t="shared" si="23"/>
        <v>3.0262232415902135</v>
      </c>
      <c r="O58" s="152">
        <f t="shared" si="24"/>
        <v>3.9016902011125372</v>
      </c>
      <c r="P58" s="52">
        <f t="shared" si="25"/>
        <v>0.28929358134936706</v>
      </c>
    </row>
    <row r="59" spans="1:16" ht="20.100000000000001" customHeight="1" x14ac:dyDescent="0.25">
      <c r="A59" s="38" t="s">
        <v>196</v>
      </c>
      <c r="B59" s="19">
        <v>54.75</v>
      </c>
      <c r="C59" s="140">
        <v>140.36999999999998</v>
      </c>
      <c r="D59" s="247">
        <f t="shared" ref="D59" si="26">B59/$B$62</f>
        <v>4.6297740898561783E-4</v>
      </c>
      <c r="E59" s="215">
        <f t="shared" ref="E59" si="27">C59/$C$62</f>
        <v>1.1574614249614216E-3</v>
      </c>
      <c r="F59" s="52">
        <f t="shared" si="18"/>
        <v>1.5638356164383558</v>
      </c>
      <c r="H59" s="19">
        <v>13.304</v>
      </c>
      <c r="I59" s="140">
        <v>35.690000000000005</v>
      </c>
      <c r="J59" s="247">
        <f t="shared" ref="J59:J60" si="28">H59/$H$62</f>
        <v>4.8882550193531397E-4</v>
      </c>
      <c r="K59" s="215">
        <f t="shared" ref="K59:K60" si="29">I59/$I$62</f>
        <v>1.2374713394841918E-3</v>
      </c>
      <c r="L59" s="52">
        <f t="shared" si="16"/>
        <v>1.6826518340348768</v>
      </c>
      <c r="N59" s="27">
        <f t="shared" ref="N59:N60" si="30">(H59/B59)*10</f>
        <v>2.4299543378995434</v>
      </c>
      <c r="O59" s="152">
        <f t="shared" ref="O59:O60" si="31">(I59/C59)*10</f>
        <v>2.542566075372231</v>
      </c>
      <c r="P59" s="52">
        <f t="shared" ref="P59:P60" si="32">(O59-N59)/N59</f>
        <v>4.6343149628905941E-2</v>
      </c>
    </row>
    <row r="60" spans="1:16" ht="20.100000000000001" customHeight="1" x14ac:dyDescent="0.25">
      <c r="A60" s="38" t="s">
        <v>217</v>
      </c>
      <c r="B60" s="19">
        <v>132.22</v>
      </c>
      <c r="C60" s="140">
        <v>93.87</v>
      </c>
      <c r="D60" s="247">
        <f t="shared" si="12"/>
        <v>1.1180798724397879E-3</v>
      </c>
      <c r="E60" s="215">
        <f t="shared" si="13"/>
        <v>7.7403222883186342E-4</v>
      </c>
      <c r="F60" s="52">
        <f t="shared" si="18"/>
        <v>-0.29004689154439567</v>
      </c>
      <c r="H60" s="19">
        <v>41.245999999999995</v>
      </c>
      <c r="I60" s="140">
        <v>30.619999999999997</v>
      </c>
      <c r="J60" s="247">
        <f t="shared" si="28"/>
        <v>1.5154913298875495E-3</v>
      </c>
      <c r="K60" s="215">
        <f t="shared" si="29"/>
        <v>1.0616803702719513E-3</v>
      </c>
      <c r="L60" s="52">
        <f t="shared" si="16"/>
        <v>-0.25762498181641852</v>
      </c>
      <c r="N60" s="27">
        <f t="shared" si="30"/>
        <v>3.1194978066858265</v>
      </c>
      <c r="O60" s="152">
        <f t="shared" si="31"/>
        <v>3.2619580270586979</v>
      </c>
      <c r="P60" s="52">
        <f t="shared" si="32"/>
        <v>4.5667677684384053E-2</v>
      </c>
    </row>
    <row r="61" spans="1:16" ht="20.100000000000001" customHeight="1" thickBot="1" x14ac:dyDescent="0.3">
      <c r="A61" s="8" t="s">
        <v>17</v>
      </c>
      <c r="B61" s="19">
        <f>B62-SUM(B39:B60)</f>
        <v>75.290000000008149</v>
      </c>
      <c r="C61" s="140">
        <f>C62-SUM(C39:C60)</f>
        <v>67.610000000044238</v>
      </c>
      <c r="D61" s="247">
        <f t="shared" si="12"/>
        <v>6.3666792917864727E-4</v>
      </c>
      <c r="E61" s="215">
        <f t="shared" si="13"/>
        <v>5.5749780538357863E-4</v>
      </c>
      <c r="F61" s="52">
        <f t="shared" si="18"/>
        <v>-0.10200557842958002</v>
      </c>
      <c r="H61" s="19">
        <f>H62-SUM(H39:H60)</f>
        <v>31.169000000001688</v>
      </c>
      <c r="I61" s="140">
        <f>I62-SUM(I39:I60)</f>
        <v>24.061999999994441</v>
      </c>
      <c r="J61" s="247">
        <f t="shared" si="14"/>
        <v>1.1452346715140279E-3</v>
      </c>
      <c r="K61" s="215">
        <f t="shared" si="15"/>
        <v>8.3429631187060074E-4</v>
      </c>
      <c r="L61" s="52">
        <f t="shared" si="16"/>
        <v>-0.22801501491888934</v>
      </c>
      <c r="N61" s="27">
        <f t="shared" si="17"/>
        <v>4.1398592110503802</v>
      </c>
      <c r="O61" s="152">
        <f t="shared" si="17"/>
        <v>3.5589409850582303</v>
      </c>
      <c r="P61" s="52">
        <f t="shared" si="7"/>
        <v>-0.14032318404488864</v>
      </c>
    </row>
    <row r="62" spans="1:16" ht="26.25" customHeight="1" thickBot="1" x14ac:dyDescent="0.3">
      <c r="A62" s="12" t="s">
        <v>18</v>
      </c>
      <c r="B62" s="17">
        <v>118256.30999999998</v>
      </c>
      <c r="C62" s="145">
        <v>121274.02000000003</v>
      </c>
      <c r="D62" s="253">
        <f>SUM(D39:D61)</f>
        <v>1.0000000000000004</v>
      </c>
      <c r="E62" s="254">
        <f>SUM(E39:E61)</f>
        <v>1.0000000000000002</v>
      </c>
      <c r="F62" s="57">
        <f t="shared" si="18"/>
        <v>2.5518384600365516E-2</v>
      </c>
      <c r="G62" s="1"/>
      <c r="H62" s="17">
        <v>27216.255999999998</v>
      </c>
      <c r="I62" s="145">
        <v>28841.071999999989</v>
      </c>
      <c r="J62" s="253">
        <f>SUM(J39:J61)</f>
        <v>1.0000000000000002</v>
      </c>
      <c r="K62" s="254">
        <f>SUM(K39:K61)</f>
        <v>1</v>
      </c>
      <c r="L62" s="57">
        <f t="shared" si="16"/>
        <v>5.9700202702384624E-2</v>
      </c>
      <c r="M62" s="1"/>
      <c r="N62" s="29">
        <f t="shared" si="17"/>
        <v>2.301463321492105</v>
      </c>
      <c r="O62" s="146">
        <f t="shared" si="17"/>
        <v>2.3781739897795076</v>
      </c>
      <c r="P62" s="57">
        <f t="shared" si="7"/>
        <v>3.3331258235160074E-2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163</v>
      </c>
      <c r="B68" s="39">
        <v>52999.13</v>
      </c>
      <c r="C68" s="147">
        <v>51620.53</v>
      </c>
      <c r="D68" s="247">
        <f>B68/$B$96</f>
        <v>0.39655116039134103</v>
      </c>
      <c r="E68" s="246">
        <f>C68/$C$96</f>
        <v>0.33835738418736255</v>
      </c>
      <c r="F68" s="61">
        <f t="shared" ref="F68:F94" si="33">(C68-B68)/B68</f>
        <v>-2.6011747740010045E-2</v>
      </c>
      <c r="H68" s="19">
        <v>15359.106</v>
      </c>
      <c r="I68" s="147">
        <v>15467.311999999998</v>
      </c>
      <c r="J68" s="245">
        <f>H68/$H$96</f>
        <v>0.41156122404574957</v>
      </c>
      <c r="K68" s="246">
        <f>I68/$I$96</f>
        <v>0.3639617592549888</v>
      </c>
      <c r="L68" s="61">
        <f t="shared" ref="L68:L96" si="34">(I68-H68)/H68</f>
        <v>7.0450715035105761E-3</v>
      </c>
      <c r="N68" s="41">
        <f t="shared" ref="N68:O96" si="35">(H68/B68)*10</f>
        <v>2.8979920991155894</v>
      </c>
      <c r="O68" s="149">
        <f t="shared" si="35"/>
        <v>2.9963489332635671</v>
      </c>
      <c r="P68" s="61">
        <f t="shared" si="7"/>
        <v>3.393964882719807E-2</v>
      </c>
    </row>
    <row r="69" spans="1:16" ht="20.100000000000001" customHeight="1" x14ac:dyDescent="0.25">
      <c r="A69" s="38" t="s">
        <v>166</v>
      </c>
      <c r="B69" s="19">
        <v>17874.84</v>
      </c>
      <c r="C69" s="140">
        <v>22171.710000000003</v>
      </c>
      <c r="D69" s="247">
        <f t="shared" ref="D69:D95" si="36">B69/$B$96</f>
        <v>0.13374348869140981</v>
      </c>
      <c r="E69" s="215">
        <f t="shared" ref="E69:E95" si="37">C69/$C$96</f>
        <v>0.14532903475731049</v>
      </c>
      <c r="F69" s="52">
        <f t="shared" si="33"/>
        <v>0.24038648737555149</v>
      </c>
      <c r="H69" s="19">
        <v>4050.6740000000004</v>
      </c>
      <c r="I69" s="140">
        <v>5358.2169999999996</v>
      </c>
      <c r="J69" s="214">
        <f t="shared" ref="J69:J96" si="38">H69/$H$96</f>
        <v>0.10854149646797756</v>
      </c>
      <c r="K69" s="215">
        <f t="shared" ref="K69:K96" si="39">I69/$I$96</f>
        <v>0.12608435685463568</v>
      </c>
      <c r="L69" s="52">
        <f t="shared" si="34"/>
        <v>0.32279640375897917</v>
      </c>
      <c r="N69" s="40">
        <f t="shared" si="35"/>
        <v>2.2661316129263258</v>
      </c>
      <c r="O69" s="143">
        <f t="shared" si="35"/>
        <v>2.4166909092713187</v>
      </c>
      <c r="P69" s="52">
        <f t="shared" si="7"/>
        <v>6.6438902085907983E-2</v>
      </c>
    </row>
    <row r="70" spans="1:16" ht="20.100000000000001" customHeight="1" x14ac:dyDescent="0.25">
      <c r="A70" s="38" t="s">
        <v>165</v>
      </c>
      <c r="B70" s="19">
        <v>15092.749999999998</v>
      </c>
      <c r="C70" s="140">
        <v>16867.88</v>
      </c>
      <c r="D70" s="247">
        <f t="shared" si="36"/>
        <v>0.1129272787307341</v>
      </c>
      <c r="E70" s="215">
        <f t="shared" si="37"/>
        <v>0.11056398982316394</v>
      </c>
      <c r="F70" s="52">
        <f t="shared" si="33"/>
        <v>0.11761474880323354</v>
      </c>
      <c r="H70" s="19">
        <v>4074.2269999999999</v>
      </c>
      <c r="I70" s="140">
        <v>4986.1679999999997</v>
      </c>
      <c r="J70" s="214">
        <f t="shared" si="38"/>
        <v>0.10917262053925809</v>
      </c>
      <c r="K70" s="215">
        <f t="shared" si="39"/>
        <v>0.11732966123790153</v>
      </c>
      <c r="L70" s="52">
        <f t="shared" si="34"/>
        <v>0.22383166180971256</v>
      </c>
      <c r="N70" s="40">
        <f t="shared" si="35"/>
        <v>2.6994596743469552</v>
      </c>
      <c r="O70" s="143">
        <f t="shared" si="35"/>
        <v>2.9560134409303358</v>
      </c>
      <c r="P70" s="52">
        <f t="shared" si="7"/>
        <v>9.5038932798818435E-2</v>
      </c>
    </row>
    <row r="71" spans="1:16" ht="20.100000000000001" customHeight="1" x14ac:dyDescent="0.25">
      <c r="A71" s="38" t="s">
        <v>167</v>
      </c>
      <c r="B71" s="19">
        <v>13356.610000000002</v>
      </c>
      <c r="C71" s="140">
        <v>11343.48</v>
      </c>
      <c r="D71" s="247">
        <f t="shared" si="36"/>
        <v>9.9937096974886008E-2</v>
      </c>
      <c r="E71" s="215">
        <f t="shared" si="37"/>
        <v>7.4353173444396306E-2</v>
      </c>
      <c r="F71" s="52">
        <f t="shared" si="33"/>
        <v>-0.15072162771841077</v>
      </c>
      <c r="H71" s="19">
        <v>4678.2489999999998</v>
      </c>
      <c r="I71" s="140">
        <v>4045.828</v>
      </c>
      <c r="J71" s="214">
        <f t="shared" si="38"/>
        <v>0.12535793976751017</v>
      </c>
      <c r="K71" s="215">
        <f t="shared" si="39"/>
        <v>9.5202493912522945E-2</v>
      </c>
      <c r="L71" s="52">
        <f t="shared" si="34"/>
        <v>-0.13518327049287027</v>
      </c>
      <c r="N71" s="40">
        <f t="shared" si="35"/>
        <v>3.5025721346958538</v>
      </c>
      <c r="O71" s="143">
        <f t="shared" si="35"/>
        <v>3.5666550300260589</v>
      </c>
      <c r="P71" s="52">
        <f t="shared" si="7"/>
        <v>1.8295953049877644E-2</v>
      </c>
    </row>
    <row r="72" spans="1:16" ht="20.100000000000001" customHeight="1" x14ac:dyDescent="0.25">
      <c r="A72" s="38" t="s">
        <v>179</v>
      </c>
      <c r="B72" s="19">
        <v>7329.42</v>
      </c>
      <c r="C72" s="140">
        <v>19813.780000000002</v>
      </c>
      <c r="D72" s="247">
        <f t="shared" si="36"/>
        <v>5.4840334284647747E-2</v>
      </c>
      <c r="E72" s="215">
        <f t="shared" si="37"/>
        <v>0.12987349745661039</v>
      </c>
      <c r="F72" s="52">
        <f t="shared" si="33"/>
        <v>1.7033216816610321</v>
      </c>
      <c r="H72" s="19">
        <v>1591.4490000000001</v>
      </c>
      <c r="I72" s="140">
        <v>3736.2780000000002</v>
      </c>
      <c r="J72" s="214">
        <f t="shared" si="38"/>
        <v>4.2644324379712217E-2</v>
      </c>
      <c r="K72" s="215">
        <f t="shared" si="39"/>
        <v>8.7918464045059111E-2</v>
      </c>
      <c r="L72" s="52">
        <f t="shared" si="34"/>
        <v>1.3477208506210379</v>
      </c>
      <c r="N72" s="40">
        <f t="shared" si="35"/>
        <v>2.1713164206717588</v>
      </c>
      <c r="O72" s="143">
        <f t="shared" si="35"/>
        <v>1.8856967221802199</v>
      </c>
      <c r="P72" s="52">
        <f t="shared" ref="P72:P86" si="40">(O72-N72)/N72</f>
        <v>-0.13154218140310212</v>
      </c>
    </row>
    <row r="73" spans="1:16" ht="20.100000000000001" customHeight="1" x14ac:dyDescent="0.25">
      <c r="A73" s="38" t="s">
        <v>173</v>
      </c>
      <c r="B73" s="19">
        <v>5799.02</v>
      </c>
      <c r="C73" s="140">
        <v>5908.83</v>
      </c>
      <c r="D73" s="247">
        <f t="shared" si="36"/>
        <v>4.3389544510119213E-2</v>
      </c>
      <c r="E73" s="215">
        <f t="shared" si="37"/>
        <v>3.8730641905610291E-2</v>
      </c>
      <c r="F73" s="52">
        <f t="shared" si="33"/>
        <v>1.8935958144651939E-2</v>
      </c>
      <c r="H73" s="19">
        <v>1694.4809999999998</v>
      </c>
      <c r="I73" s="140">
        <v>1854.086</v>
      </c>
      <c r="J73" s="214">
        <f t="shared" si="38"/>
        <v>4.5405160592176766E-2</v>
      </c>
      <c r="K73" s="215">
        <f t="shared" si="39"/>
        <v>4.3628550479232933E-2</v>
      </c>
      <c r="L73" s="52">
        <f t="shared" si="34"/>
        <v>9.4191082697298034E-2</v>
      </c>
      <c r="N73" s="40">
        <f t="shared" si="35"/>
        <v>2.9220126849019312</v>
      </c>
      <c r="O73" s="143">
        <f t="shared" si="35"/>
        <v>3.1378225469339953</v>
      </c>
      <c r="P73" s="52">
        <f t="shared" si="40"/>
        <v>7.3856579455371912E-2</v>
      </c>
    </row>
    <row r="74" spans="1:16" ht="20.100000000000001" customHeight="1" x14ac:dyDescent="0.25">
      <c r="A74" s="38" t="s">
        <v>182</v>
      </c>
      <c r="B74" s="19">
        <v>3705.0899999999997</v>
      </c>
      <c r="C74" s="140">
        <v>3938.5699999999997</v>
      </c>
      <c r="D74" s="247">
        <f t="shared" si="36"/>
        <v>2.7722299193483999E-2</v>
      </c>
      <c r="E74" s="215">
        <f t="shared" si="37"/>
        <v>2.5816167378343857E-2</v>
      </c>
      <c r="F74" s="52">
        <f t="shared" si="33"/>
        <v>6.301601310629433E-2</v>
      </c>
      <c r="H74" s="19">
        <v>1079.9789999999998</v>
      </c>
      <c r="I74" s="140">
        <v>1173.1329999999998</v>
      </c>
      <c r="J74" s="214">
        <f t="shared" si="38"/>
        <v>2.8939020225767342E-2</v>
      </c>
      <c r="K74" s="215">
        <f t="shared" si="39"/>
        <v>2.7605026039436119E-2</v>
      </c>
      <c r="L74" s="52">
        <f t="shared" si="34"/>
        <v>8.6255380891665498E-2</v>
      </c>
      <c r="N74" s="40">
        <f t="shared" si="35"/>
        <v>2.9148522707950413</v>
      </c>
      <c r="O74" s="143">
        <f t="shared" si="35"/>
        <v>2.9785759806224084</v>
      </c>
      <c r="P74" s="52">
        <f t="shared" si="40"/>
        <v>2.1861728796974709E-2</v>
      </c>
    </row>
    <row r="75" spans="1:16" ht="20.100000000000001" customHeight="1" x14ac:dyDescent="0.25">
      <c r="A75" s="38" t="s">
        <v>199</v>
      </c>
      <c r="B75" s="19">
        <v>2927.98</v>
      </c>
      <c r="C75" s="140">
        <v>4019.0200000000004</v>
      </c>
      <c r="D75" s="247">
        <f t="shared" si="36"/>
        <v>2.1907791063789889E-2</v>
      </c>
      <c r="E75" s="215">
        <f t="shared" si="37"/>
        <v>2.6343493454962473E-2</v>
      </c>
      <c r="F75" s="52">
        <f t="shared" si="33"/>
        <v>0.37262549607579298</v>
      </c>
      <c r="H75" s="19">
        <v>569.82500000000005</v>
      </c>
      <c r="I75" s="140">
        <v>829.31700000000001</v>
      </c>
      <c r="J75" s="214">
        <f t="shared" si="38"/>
        <v>1.5268979489552926E-2</v>
      </c>
      <c r="K75" s="215">
        <f t="shared" si="39"/>
        <v>1.9514681949912797E-2</v>
      </c>
      <c r="L75" s="52">
        <f t="shared" si="34"/>
        <v>0.45538893519940321</v>
      </c>
      <c r="N75" s="40">
        <f t="shared" ref="N75" si="41">(H75/B75)*10</f>
        <v>1.9461369271648032</v>
      </c>
      <c r="O75" s="143">
        <f t="shared" ref="O75" si="42">(I75/C75)*10</f>
        <v>2.0634806495115723</v>
      </c>
      <c r="P75" s="52">
        <f t="shared" ref="P75" si="43">(O75-N75)/N75</f>
        <v>6.0295717484647529E-2</v>
      </c>
    </row>
    <row r="76" spans="1:16" ht="20.100000000000001" customHeight="1" x14ac:dyDescent="0.25">
      <c r="A76" s="38" t="s">
        <v>177</v>
      </c>
      <c r="B76" s="19">
        <v>1326.39</v>
      </c>
      <c r="C76" s="140">
        <v>1577.36</v>
      </c>
      <c r="D76" s="247">
        <f t="shared" si="36"/>
        <v>9.9243420341328416E-3</v>
      </c>
      <c r="E76" s="215">
        <f t="shared" si="37"/>
        <v>1.0339130642823274E-2</v>
      </c>
      <c r="F76" s="52">
        <f t="shared" si="33"/>
        <v>0.18921282579030282</v>
      </c>
      <c r="H76" s="19">
        <v>469.02199999999999</v>
      </c>
      <c r="I76" s="140">
        <v>659.62</v>
      </c>
      <c r="J76" s="214">
        <f t="shared" si="38"/>
        <v>1.2567871360767063E-2</v>
      </c>
      <c r="K76" s="215">
        <f t="shared" si="39"/>
        <v>1.5521537009130983E-2</v>
      </c>
      <c r="L76" s="52">
        <f t="shared" si="34"/>
        <v>0.40637326180861455</v>
      </c>
      <c r="N76" s="40">
        <f t="shared" si="35"/>
        <v>3.536079132080308</v>
      </c>
      <c r="O76" s="143">
        <f t="shared" si="35"/>
        <v>4.1817974336866666</v>
      </c>
      <c r="P76" s="52">
        <f t="shared" si="40"/>
        <v>0.18260855526343284</v>
      </c>
    </row>
    <row r="77" spans="1:16" ht="20.100000000000001" customHeight="1" x14ac:dyDescent="0.25">
      <c r="A77" s="38" t="s">
        <v>209</v>
      </c>
      <c r="B77" s="19">
        <v>3546.25</v>
      </c>
      <c r="C77" s="140">
        <v>2845.33</v>
      </c>
      <c r="D77" s="247">
        <f t="shared" si="36"/>
        <v>2.6533823338945245E-2</v>
      </c>
      <c r="E77" s="215">
        <f t="shared" si="37"/>
        <v>1.8650300877380146E-2</v>
      </c>
      <c r="F77" s="52">
        <f t="shared" si="33"/>
        <v>-0.1976510398308072</v>
      </c>
      <c r="H77" s="19">
        <v>820.71500000000003</v>
      </c>
      <c r="I77" s="140">
        <v>656.29899999999998</v>
      </c>
      <c r="J77" s="214">
        <f t="shared" si="38"/>
        <v>2.1991805381947841E-2</v>
      </c>
      <c r="K77" s="215">
        <f t="shared" si="39"/>
        <v>1.5443390463533026E-2</v>
      </c>
      <c r="L77" s="52">
        <f t="shared" si="34"/>
        <v>-0.20033263678621696</v>
      </c>
      <c r="N77" s="40">
        <f t="shared" si="35"/>
        <v>2.3143179414874866</v>
      </c>
      <c r="O77" s="143">
        <f t="shared" si="35"/>
        <v>2.3065830676933783</v>
      </c>
      <c r="P77" s="52">
        <f t="shared" si="40"/>
        <v>-3.3421828761941229E-3</v>
      </c>
    </row>
    <row r="78" spans="1:16" ht="20.100000000000001" customHeight="1" x14ac:dyDescent="0.25">
      <c r="A78" s="38" t="s">
        <v>178</v>
      </c>
      <c r="B78" s="19">
        <v>303.25999999999993</v>
      </c>
      <c r="C78" s="140">
        <v>374.71999999999997</v>
      </c>
      <c r="D78" s="247">
        <f t="shared" si="36"/>
        <v>2.2690580939777323E-3</v>
      </c>
      <c r="E78" s="215">
        <f t="shared" si="37"/>
        <v>2.4561793341271094E-3</v>
      </c>
      <c r="F78" s="52">
        <f t="shared" si="33"/>
        <v>0.23563938534590798</v>
      </c>
      <c r="H78" s="19">
        <v>329.36500000000001</v>
      </c>
      <c r="I78" s="140">
        <v>451.642</v>
      </c>
      <c r="J78" s="214">
        <f t="shared" si="38"/>
        <v>8.8256349398088876E-3</v>
      </c>
      <c r="K78" s="215">
        <f t="shared" si="39"/>
        <v>1.0627600766923281E-2</v>
      </c>
      <c r="L78" s="52">
        <f t="shared" si="34"/>
        <v>0.37125074006041925</v>
      </c>
      <c r="N78" s="40">
        <f t="shared" si="35"/>
        <v>10.860812504121878</v>
      </c>
      <c r="O78" s="143">
        <f t="shared" si="35"/>
        <v>12.052786080273272</v>
      </c>
      <c r="P78" s="52">
        <f t="shared" si="40"/>
        <v>0.10974994510760758</v>
      </c>
    </row>
    <row r="79" spans="1:16" ht="20.100000000000001" customHeight="1" x14ac:dyDescent="0.25">
      <c r="A79" s="38" t="s">
        <v>210</v>
      </c>
      <c r="B79" s="19">
        <v>0.06</v>
      </c>
      <c r="C79" s="140">
        <v>1772.64</v>
      </c>
      <c r="D79" s="247">
        <f t="shared" si="36"/>
        <v>4.4893321123347609E-7</v>
      </c>
      <c r="E79" s="215">
        <f t="shared" si="37"/>
        <v>1.1619133579331448E-2</v>
      </c>
      <c r="F79" s="52">
        <f t="shared" si="33"/>
        <v>29543.000000000004</v>
      </c>
      <c r="H79" s="19">
        <v>3.2000000000000001E-2</v>
      </c>
      <c r="I79" s="140">
        <v>337.83499999999998</v>
      </c>
      <c r="J79" s="214">
        <f t="shared" si="38"/>
        <v>8.5746912414459463E-7</v>
      </c>
      <c r="K79" s="215">
        <f t="shared" si="39"/>
        <v>7.9496050081558547E-3</v>
      </c>
      <c r="L79" s="52">
        <f t="shared" si="34"/>
        <v>10556.34375</v>
      </c>
      <c r="N79" s="40">
        <f t="shared" si="35"/>
        <v>5.333333333333333</v>
      </c>
      <c r="O79" s="143">
        <f t="shared" si="35"/>
        <v>1.9058297228991783</v>
      </c>
      <c r="P79" s="52">
        <f t="shared" si="40"/>
        <v>-0.64265692695640397</v>
      </c>
    </row>
    <row r="80" spans="1:16" ht="20.100000000000001" customHeight="1" x14ac:dyDescent="0.25">
      <c r="A80" s="38" t="s">
        <v>208</v>
      </c>
      <c r="B80" s="19">
        <v>1012.0799999999999</v>
      </c>
      <c r="C80" s="140">
        <v>986.17000000000007</v>
      </c>
      <c r="D80" s="247">
        <f t="shared" si="36"/>
        <v>7.5726054070862749E-3</v>
      </c>
      <c r="E80" s="215">
        <f t="shared" si="37"/>
        <v>6.4640541576006941E-3</v>
      </c>
      <c r="F80" s="52">
        <f t="shared" si="33"/>
        <v>-2.5600743024266716E-2</v>
      </c>
      <c r="H80" s="19">
        <v>301.01600000000002</v>
      </c>
      <c r="I80" s="140">
        <v>310.01300000000003</v>
      </c>
      <c r="J80" s="214">
        <f t="shared" si="38"/>
        <v>8.0659976835471651E-3</v>
      </c>
      <c r="K80" s="215">
        <f t="shared" si="39"/>
        <v>7.2949247336522903E-3</v>
      </c>
      <c r="L80" s="52">
        <f t="shared" si="34"/>
        <v>2.9888776676322899E-2</v>
      </c>
      <c r="N80" s="40">
        <f t="shared" si="35"/>
        <v>2.9742312860643434</v>
      </c>
      <c r="O80" s="143">
        <f t="shared" si="35"/>
        <v>3.14360607197542</v>
      </c>
      <c r="P80" s="52">
        <f t="shared" si="40"/>
        <v>5.6947415859915203E-2</v>
      </c>
    </row>
    <row r="81" spans="1:16" ht="20.100000000000001" customHeight="1" x14ac:dyDescent="0.25">
      <c r="A81" s="38" t="s">
        <v>204</v>
      </c>
      <c r="B81" s="19">
        <v>295.15999999999997</v>
      </c>
      <c r="C81" s="140">
        <v>499.31</v>
      </c>
      <c r="D81" s="247">
        <f t="shared" si="36"/>
        <v>2.2084521104612132E-3</v>
      </c>
      <c r="E81" s="215">
        <f t="shared" si="37"/>
        <v>3.2728301220191266E-3</v>
      </c>
      <c r="F81" s="52">
        <f t="shared" si="33"/>
        <v>0.69165876134977655</v>
      </c>
      <c r="H81" s="19">
        <v>136.39600000000002</v>
      </c>
      <c r="I81" s="140">
        <v>243.172</v>
      </c>
      <c r="J81" s="214">
        <f t="shared" si="38"/>
        <v>3.6548549580258166E-3</v>
      </c>
      <c r="K81" s="215">
        <f t="shared" si="39"/>
        <v>5.7220872587010691E-3</v>
      </c>
      <c r="L81" s="52">
        <f t="shared" si="34"/>
        <v>0.78283820639901447</v>
      </c>
      <c r="N81" s="40">
        <f t="shared" si="35"/>
        <v>4.6210868681393151</v>
      </c>
      <c r="O81" s="143">
        <f t="shared" si="35"/>
        <v>4.8701608219342694</v>
      </c>
      <c r="P81" s="52">
        <f t="shared" si="40"/>
        <v>5.3899431216544967E-2</v>
      </c>
    </row>
    <row r="82" spans="1:16" ht="20.100000000000001" customHeight="1" x14ac:dyDescent="0.25">
      <c r="A82" s="38" t="s">
        <v>170</v>
      </c>
      <c r="B82" s="19">
        <v>1280.8000000000002</v>
      </c>
      <c r="C82" s="140">
        <v>754.13999999999987</v>
      </c>
      <c r="D82" s="247">
        <f t="shared" si="36"/>
        <v>9.5832276157972723E-3</v>
      </c>
      <c r="E82" s="215">
        <f t="shared" si="37"/>
        <v>4.9431657852226146E-3</v>
      </c>
      <c r="F82" s="52">
        <f t="shared" si="33"/>
        <v>-0.41119612742036243</v>
      </c>
      <c r="H82" s="19">
        <v>320.24799999999999</v>
      </c>
      <c r="I82" s="140">
        <v>227.60300000000001</v>
      </c>
      <c r="J82" s="214">
        <f t="shared" si="38"/>
        <v>8.5813366271580652E-3</v>
      </c>
      <c r="K82" s="215">
        <f t="shared" si="39"/>
        <v>5.35573267622152E-3</v>
      </c>
      <c r="L82" s="52">
        <f t="shared" si="34"/>
        <v>-0.28929142414628656</v>
      </c>
      <c r="N82" s="40">
        <f t="shared" si="35"/>
        <v>2.5003747657713928</v>
      </c>
      <c r="O82" s="143">
        <f t="shared" si="35"/>
        <v>3.018047046967407</v>
      </c>
      <c r="P82" s="52">
        <f t="shared" si="40"/>
        <v>0.2070378761946538</v>
      </c>
    </row>
    <row r="83" spans="1:16" ht="20.100000000000001" customHeight="1" x14ac:dyDescent="0.25">
      <c r="A83" s="38" t="s">
        <v>214</v>
      </c>
      <c r="B83" s="19">
        <v>1179</v>
      </c>
      <c r="C83" s="140">
        <v>802.81</v>
      </c>
      <c r="D83" s="247">
        <f t="shared" si="36"/>
        <v>8.8215376007378058E-3</v>
      </c>
      <c r="E83" s="215">
        <f t="shared" si="37"/>
        <v>5.262183313488965E-3</v>
      </c>
      <c r="F83" s="52">
        <f t="shared" si="33"/>
        <v>-0.31907548770144195</v>
      </c>
      <c r="H83" s="19">
        <v>286.18700000000001</v>
      </c>
      <c r="I83" s="140">
        <v>208.24099999999999</v>
      </c>
      <c r="J83" s="214">
        <f t="shared" si="38"/>
        <v>7.6686411322365346E-3</v>
      </c>
      <c r="K83" s="215">
        <f t="shared" si="39"/>
        <v>4.9001249026991971E-3</v>
      </c>
      <c r="L83" s="52">
        <f t="shared" si="34"/>
        <v>-0.27236037975170091</v>
      </c>
      <c r="N83" s="40">
        <f t="shared" si="35"/>
        <v>2.4273706530958443</v>
      </c>
      <c r="O83" s="143">
        <f t="shared" si="35"/>
        <v>2.593901421257832</v>
      </c>
      <c r="P83" s="52">
        <f t="shared" si="40"/>
        <v>6.8605413824870939E-2</v>
      </c>
    </row>
    <row r="84" spans="1:16" ht="20.100000000000001" customHeight="1" x14ac:dyDescent="0.25">
      <c r="A84" s="38" t="s">
        <v>197</v>
      </c>
      <c r="B84" s="19">
        <v>839.67000000000007</v>
      </c>
      <c r="C84" s="140">
        <v>577.24</v>
      </c>
      <c r="D84" s="247">
        <f t="shared" si="36"/>
        <v>6.2825958246068821E-3</v>
      </c>
      <c r="E84" s="215">
        <f t="shared" si="37"/>
        <v>3.7836383401780873E-3</v>
      </c>
      <c r="F84" s="52">
        <f t="shared" si="33"/>
        <v>-0.31253945002203254</v>
      </c>
      <c r="H84" s="19">
        <v>244.316</v>
      </c>
      <c r="I84" s="140">
        <v>176.23499999999996</v>
      </c>
      <c r="J84" s="214">
        <f t="shared" si="38"/>
        <v>6.5466695792034619E-3</v>
      </c>
      <c r="K84" s="215">
        <f t="shared" si="39"/>
        <v>4.1469908050153085E-3</v>
      </c>
      <c r="L84" s="52">
        <f t="shared" si="34"/>
        <v>-0.27865960477414514</v>
      </c>
      <c r="N84" s="40">
        <f t="shared" si="35"/>
        <v>2.9096668929460376</v>
      </c>
      <c r="O84" s="143">
        <f t="shared" si="35"/>
        <v>3.0530628508072892</v>
      </c>
      <c r="P84" s="52">
        <f t="shared" si="40"/>
        <v>4.9282602832952875E-2</v>
      </c>
    </row>
    <row r="85" spans="1:16" ht="20.100000000000001" customHeight="1" x14ac:dyDescent="0.25">
      <c r="A85" s="38" t="s">
        <v>220</v>
      </c>
      <c r="B85" s="19">
        <v>71.509999999999991</v>
      </c>
      <c r="C85" s="140">
        <v>801.6099999999999</v>
      </c>
      <c r="D85" s="247">
        <f t="shared" si="36"/>
        <v>5.3505356558843119E-4</v>
      </c>
      <c r="E85" s="215">
        <f t="shared" si="37"/>
        <v>5.2543176666034162E-3</v>
      </c>
      <c r="F85" s="52">
        <f t="shared" si="33"/>
        <v>10.20976087260523</v>
      </c>
      <c r="H85" s="19">
        <v>24.839999999999996</v>
      </c>
      <c r="I85" s="140">
        <v>168.02200000000002</v>
      </c>
      <c r="J85" s="214">
        <f t="shared" si="38"/>
        <v>6.6561040761724147E-4</v>
      </c>
      <c r="K85" s="215">
        <f t="shared" si="39"/>
        <v>3.9537304680698068E-3</v>
      </c>
      <c r="L85" s="52">
        <f t="shared" si="34"/>
        <v>5.7641706924315637</v>
      </c>
      <c r="N85" s="40">
        <f t="shared" si="35"/>
        <v>3.4736400503426097</v>
      </c>
      <c r="O85" s="143">
        <f t="shared" si="35"/>
        <v>2.0960566859195873</v>
      </c>
      <c r="P85" s="52">
        <f t="shared" si="40"/>
        <v>-0.39658207081276298</v>
      </c>
    </row>
    <row r="86" spans="1:16" ht="20.100000000000001" customHeight="1" x14ac:dyDescent="0.25">
      <c r="A86" s="38" t="s">
        <v>183</v>
      </c>
      <c r="B86" s="19">
        <v>375.51</v>
      </c>
      <c r="C86" s="140">
        <v>692.25</v>
      </c>
      <c r="D86" s="247">
        <f t="shared" si="36"/>
        <v>2.8096485025047102E-3</v>
      </c>
      <c r="E86" s="215">
        <f t="shared" si="37"/>
        <v>4.5374950471004797E-3</v>
      </c>
      <c r="F86" s="52">
        <f t="shared" si="33"/>
        <v>0.84349284972437488</v>
      </c>
      <c r="H86" s="19">
        <v>107.024</v>
      </c>
      <c r="I86" s="140">
        <v>161.93100000000001</v>
      </c>
      <c r="J86" s="214">
        <f t="shared" si="38"/>
        <v>2.8678054857015967E-3</v>
      </c>
      <c r="K86" s="215">
        <f t="shared" si="39"/>
        <v>3.8104029735690085E-3</v>
      </c>
      <c r="L86" s="52">
        <f t="shared" si="34"/>
        <v>0.51303445956047256</v>
      </c>
      <c r="N86" s="40">
        <f t="shared" si="35"/>
        <v>2.8500972011397834</v>
      </c>
      <c r="O86" s="143">
        <f t="shared" si="35"/>
        <v>2.3391982665222102</v>
      </c>
      <c r="P86" s="52">
        <f t="shared" si="40"/>
        <v>-0.17925667040873533</v>
      </c>
    </row>
    <row r="87" spans="1:16" ht="20.100000000000001" customHeight="1" x14ac:dyDescent="0.25">
      <c r="A87" s="38" t="s">
        <v>201</v>
      </c>
      <c r="B87" s="19">
        <v>386.65</v>
      </c>
      <c r="C87" s="140">
        <v>408.43</v>
      </c>
      <c r="D87" s="247">
        <f t="shared" si="36"/>
        <v>2.8930004353903923E-3</v>
      </c>
      <c r="E87" s="215">
        <f t="shared" si="37"/>
        <v>2.6771384645536277E-3</v>
      </c>
      <c r="F87" s="52">
        <f t="shared" si="33"/>
        <v>5.6330014224751146E-2</v>
      </c>
      <c r="H87" s="19">
        <v>115.645</v>
      </c>
      <c r="I87" s="140">
        <v>132.28200000000001</v>
      </c>
      <c r="J87" s="214">
        <f t="shared" si="38"/>
        <v>3.098813026928176E-3</v>
      </c>
      <c r="K87" s="215">
        <f t="shared" si="39"/>
        <v>3.1127315100237482E-3</v>
      </c>
      <c r="L87" s="52">
        <f t="shared" si="34"/>
        <v>0.14386268321155274</v>
      </c>
      <c r="N87" s="40">
        <f t="shared" ref="N87:N91" si="44">(H87/B87)*10</f>
        <v>2.9909478856847276</v>
      </c>
      <c r="O87" s="143">
        <f t="shared" ref="O87:O91" si="45">(I87/C87)*10</f>
        <v>3.238792449134491</v>
      </c>
      <c r="P87" s="52">
        <f t="shared" ref="P87:P91" si="46">(O87-N87)/N87</f>
        <v>8.2864888631459258E-2</v>
      </c>
    </row>
    <row r="88" spans="1:16" ht="20.100000000000001" customHeight="1" x14ac:dyDescent="0.25">
      <c r="A88" s="38" t="s">
        <v>211</v>
      </c>
      <c r="B88" s="19">
        <v>149.4</v>
      </c>
      <c r="C88" s="140">
        <v>631.49</v>
      </c>
      <c r="D88" s="247">
        <f t="shared" si="36"/>
        <v>1.1178436959713555E-3</v>
      </c>
      <c r="E88" s="215">
        <f t="shared" si="37"/>
        <v>4.1392311264622349E-3</v>
      </c>
      <c r="F88" s="52">
        <f t="shared" si="33"/>
        <v>3.2268406961178044</v>
      </c>
      <c r="H88" s="19">
        <v>34.338999999999999</v>
      </c>
      <c r="I88" s="140">
        <v>126.09900000000002</v>
      </c>
      <c r="J88" s="214">
        <f t="shared" si="38"/>
        <v>9.2014475793753849E-4</v>
      </c>
      <c r="K88" s="215">
        <f t="shared" si="39"/>
        <v>2.96723916090235E-3</v>
      </c>
      <c r="L88" s="52">
        <f t="shared" si="34"/>
        <v>2.6721803197530511</v>
      </c>
      <c r="N88" s="40">
        <f t="shared" si="44"/>
        <v>2.2984605087014724</v>
      </c>
      <c r="O88" s="143">
        <f t="shared" si="45"/>
        <v>1.9968487228618035</v>
      </c>
      <c r="P88" s="52">
        <f t="shared" si="46"/>
        <v>-0.13122339265688152</v>
      </c>
    </row>
    <row r="89" spans="1:16" ht="20.100000000000001" customHeight="1" x14ac:dyDescent="0.25">
      <c r="A89" s="38" t="s">
        <v>200</v>
      </c>
      <c r="B89" s="19">
        <v>283.15000000000003</v>
      </c>
      <c r="C89" s="140">
        <v>354.29</v>
      </c>
      <c r="D89" s="247">
        <f t="shared" si="36"/>
        <v>2.1185906460126462E-3</v>
      </c>
      <c r="E89" s="215">
        <f t="shared" si="37"/>
        <v>2.322266695900656E-3</v>
      </c>
      <c r="F89" s="52">
        <f t="shared" si="33"/>
        <v>0.25124492318559061</v>
      </c>
      <c r="H89" s="19">
        <v>86.760999999999981</v>
      </c>
      <c r="I89" s="140">
        <v>122.97800000000001</v>
      </c>
      <c r="J89" s="214">
        <f t="shared" si="38"/>
        <v>2.3248399587471611E-3</v>
      </c>
      <c r="K89" s="215">
        <f t="shared" si="39"/>
        <v>2.8937988210013493E-3</v>
      </c>
      <c r="L89" s="52">
        <f t="shared" si="34"/>
        <v>0.41743410057514363</v>
      </c>
      <c r="N89" s="40">
        <f t="shared" si="44"/>
        <v>3.0641356171640459</v>
      </c>
      <c r="O89" s="143">
        <f t="shared" si="45"/>
        <v>3.4711112365576224</v>
      </c>
      <c r="P89" s="52">
        <f t="shared" si="46"/>
        <v>0.13281906228753845</v>
      </c>
    </row>
    <row r="90" spans="1:16" ht="20.100000000000001" customHeight="1" x14ac:dyDescent="0.25">
      <c r="A90" s="38" t="s">
        <v>236</v>
      </c>
      <c r="B90" s="19">
        <v>458.64</v>
      </c>
      <c r="C90" s="140">
        <v>459.53999999999996</v>
      </c>
      <c r="D90" s="247">
        <f t="shared" si="36"/>
        <v>3.4316454666686916E-3</v>
      </c>
      <c r="E90" s="215">
        <f t="shared" si="37"/>
        <v>3.0121494748205913E-3</v>
      </c>
      <c r="F90" s="52">
        <f t="shared" si="33"/>
        <v>1.9623233908947699E-3</v>
      </c>
      <c r="H90" s="19">
        <v>107.22900000000001</v>
      </c>
      <c r="I90" s="140">
        <v>118.61500000000001</v>
      </c>
      <c r="J90" s="214">
        <f t="shared" si="38"/>
        <v>2.873298647278148E-3</v>
      </c>
      <c r="K90" s="215">
        <f t="shared" si="39"/>
        <v>2.7911329437222518E-3</v>
      </c>
      <c r="L90" s="52">
        <f t="shared" si="34"/>
        <v>0.10618396142834489</v>
      </c>
      <c r="N90" s="40">
        <f t="shared" si="44"/>
        <v>2.3379774986917847</v>
      </c>
      <c r="O90" s="143">
        <f t="shared" si="45"/>
        <v>2.5811681246463856</v>
      </c>
      <c r="P90" s="52">
        <f t="shared" si="46"/>
        <v>0.10401752202092542</v>
      </c>
    </row>
    <row r="91" spans="1:16" ht="20.100000000000001" customHeight="1" x14ac:dyDescent="0.25">
      <c r="A91" s="38" t="s">
        <v>198</v>
      </c>
      <c r="B91" s="19">
        <v>184.49</v>
      </c>
      <c r="C91" s="140">
        <v>248.68000000000004</v>
      </c>
      <c r="D91" s="247">
        <f t="shared" si="36"/>
        <v>1.3803948023410669E-3</v>
      </c>
      <c r="E91" s="215">
        <f t="shared" si="37"/>
        <v>1.6300242229150559E-3</v>
      </c>
      <c r="F91" s="52">
        <f t="shared" si="33"/>
        <v>0.34793213724321115</v>
      </c>
      <c r="H91" s="19">
        <v>67.936999999999998</v>
      </c>
      <c r="I91" s="140">
        <v>97.496000000000009</v>
      </c>
      <c r="J91" s="214">
        <f t="shared" si="38"/>
        <v>1.8204337464691038E-3</v>
      </c>
      <c r="K91" s="215">
        <f t="shared" si="39"/>
        <v>2.2941811531521699E-3</v>
      </c>
      <c r="L91" s="52">
        <f t="shared" si="34"/>
        <v>0.43509427852274918</v>
      </c>
      <c r="N91" s="40">
        <f t="shared" si="44"/>
        <v>3.6824218114802965</v>
      </c>
      <c r="O91" s="143">
        <f t="shared" si="45"/>
        <v>3.920540453594981</v>
      </c>
      <c r="P91" s="52">
        <f t="shared" si="46"/>
        <v>6.4663597573837772E-2</v>
      </c>
    </row>
    <row r="92" spans="1:16" ht="20.100000000000001" customHeight="1" x14ac:dyDescent="0.25">
      <c r="A92" s="38" t="s">
        <v>202</v>
      </c>
      <c r="B92" s="19">
        <v>568.25</v>
      </c>
      <c r="C92" s="140">
        <v>376.53</v>
      </c>
      <c r="D92" s="247">
        <f t="shared" si="36"/>
        <v>4.2517716213903798E-3</v>
      </c>
      <c r="E92" s="215">
        <f t="shared" si="37"/>
        <v>2.4680433515128111E-3</v>
      </c>
      <c r="F92" s="52">
        <f t="shared" si="33"/>
        <v>-0.33738671359436873</v>
      </c>
      <c r="H92" s="19">
        <v>120.503</v>
      </c>
      <c r="I92" s="140">
        <v>92.962999999999994</v>
      </c>
      <c r="J92" s="214">
        <f t="shared" si="38"/>
        <v>3.2289875583373776E-3</v>
      </c>
      <c r="K92" s="215">
        <f t="shared" si="39"/>
        <v>2.1875150010306592E-3</v>
      </c>
      <c r="L92" s="52">
        <f t="shared" ref="L92" si="47">(I92-H92)/H92</f>
        <v>-0.22854202799930298</v>
      </c>
      <c r="N92" s="40">
        <f t="shared" ref="N92" si="48">(H92/B92)*10</f>
        <v>2.1205983282006162</v>
      </c>
      <c r="O92" s="143">
        <f t="shared" ref="O92" si="49">(I92/C92)*10</f>
        <v>2.4689400578971132</v>
      </c>
      <c r="P92" s="52">
        <f t="shared" ref="P92" si="50">(O92-N92)/N92</f>
        <v>0.1642657758728284</v>
      </c>
    </row>
    <row r="93" spans="1:16" ht="20.100000000000001" customHeight="1" x14ac:dyDescent="0.25">
      <c r="A93" s="38" t="s">
        <v>205</v>
      </c>
      <c r="B93" s="19">
        <v>443.42</v>
      </c>
      <c r="C93" s="140">
        <v>406.89000000000004</v>
      </c>
      <c r="D93" s="247">
        <f t="shared" si="36"/>
        <v>3.3177660754191334E-3</v>
      </c>
      <c r="E93" s="215">
        <f t="shared" si="37"/>
        <v>2.6670442177171749E-3</v>
      </c>
      <c r="F93" s="52">
        <f t="shared" si="33"/>
        <v>-8.2382391412205075E-2</v>
      </c>
      <c r="H93" s="19">
        <v>64.118000000000009</v>
      </c>
      <c r="I93" s="140">
        <v>75.974999999999994</v>
      </c>
      <c r="J93" s="214">
        <f t="shared" si="38"/>
        <v>1.7181001656844726E-3</v>
      </c>
      <c r="K93" s="215">
        <f t="shared" si="39"/>
        <v>1.7877698891312062E-3</v>
      </c>
      <c r="L93" s="52">
        <f t="shared" si="34"/>
        <v>0.18492467013943018</v>
      </c>
      <c r="N93" s="40">
        <f t="shared" ref="N93:N94" si="51">(H93/B93)*10</f>
        <v>1.4459880023454064</v>
      </c>
      <c r="O93" s="143">
        <f t="shared" ref="O93:O94" si="52">(I93/C93)*10</f>
        <v>1.8672122686721224</v>
      </c>
      <c r="P93" s="52">
        <f t="shared" ref="P93:P94" si="53">(O93-N93)/N93</f>
        <v>0.29130550574658037</v>
      </c>
    </row>
    <row r="94" spans="1:16" ht="20.100000000000001" customHeight="1" x14ac:dyDescent="0.25">
      <c r="A94" s="38" t="s">
        <v>241</v>
      </c>
      <c r="B94" s="19">
        <v>8.5300000000000011</v>
      </c>
      <c r="C94" s="140">
        <v>267.39</v>
      </c>
      <c r="D94" s="247">
        <f t="shared" si="36"/>
        <v>6.382333819702586E-5</v>
      </c>
      <c r="E94" s="215">
        <f t="shared" si="37"/>
        <v>1.7526627672722242E-3</v>
      </c>
      <c r="F94" s="52">
        <f t="shared" si="33"/>
        <v>30.34701055099648</v>
      </c>
      <c r="H94" s="19">
        <v>5.9619999999999997</v>
      </c>
      <c r="I94" s="140">
        <v>55.881999999999998</v>
      </c>
      <c r="J94" s="214">
        <f t="shared" si="38"/>
        <v>1.5975721619218976E-4</v>
      </c>
      <c r="K94" s="215">
        <f t="shared" si="39"/>
        <v>1.3149609337865097E-3</v>
      </c>
      <c r="L94" s="52">
        <f t="shared" si="34"/>
        <v>8.3730291848373035</v>
      </c>
      <c r="N94" s="40">
        <f t="shared" si="51"/>
        <v>6.9894490035169978</v>
      </c>
      <c r="O94" s="143">
        <f t="shared" si="52"/>
        <v>2.0899061296233965</v>
      </c>
      <c r="P94" s="52">
        <f t="shared" si="53"/>
        <v>-0.70099129007568639</v>
      </c>
    </row>
    <row r="95" spans="1:16" ht="20.100000000000001" customHeight="1" thickBot="1" x14ac:dyDescent="0.3">
      <c r="A95" s="8" t="s">
        <v>17</v>
      </c>
      <c r="B95" s="19">
        <f>B96-SUM(B68:B94)</f>
        <v>1853.1100000000151</v>
      </c>
      <c r="C95" s="140">
        <f>C96-SUM(C68:C94)</f>
        <v>2041.5299999999115</v>
      </c>
      <c r="D95" s="247">
        <f t="shared" si="36"/>
        <v>1.3865377051147895E-2</v>
      </c>
      <c r="E95" s="215">
        <f t="shared" si="37"/>
        <v>1.3381628405210027E-2</v>
      </c>
      <c r="F95" s="52">
        <f>(C95-B95)/B95</f>
        <v>0.10167772015686864</v>
      </c>
      <c r="H95" s="19">
        <f>H96-SUM(H68:H94)</f>
        <v>579.48300000000745</v>
      </c>
      <c r="I95" s="140">
        <f>I96-SUM(I68:I94)</f>
        <v>623.83799999998882</v>
      </c>
      <c r="J95" s="214">
        <f t="shared" si="38"/>
        <v>1.5527774389584015E-2</v>
      </c>
      <c r="K95" s="215">
        <f t="shared" si="39"/>
        <v>1.46795497478883E-2</v>
      </c>
      <c r="L95" s="52">
        <f t="shared" si="34"/>
        <v>7.654236621260814E-2</v>
      </c>
      <c r="N95" s="40">
        <f t="shared" si="35"/>
        <v>3.1270836593618445</v>
      </c>
      <c r="O95" s="143">
        <f t="shared" si="35"/>
        <v>3.0557376085583647</v>
      </c>
      <c r="P95" s="52">
        <f>(O95-N95)/N95</f>
        <v>-2.2815523527771442E-2</v>
      </c>
    </row>
    <row r="96" spans="1:16" ht="26.25" customHeight="1" thickBot="1" x14ac:dyDescent="0.3">
      <c r="A96" s="12" t="s">
        <v>18</v>
      </c>
      <c r="B96" s="17">
        <v>133650.17000000001</v>
      </c>
      <c r="C96" s="145">
        <v>152562.14999999991</v>
      </c>
      <c r="D96" s="243">
        <f>SUM(D68:D95)</f>
        <v>1.0000000000000002</v>
      </c>
      <c r="E96" s="244">
        <f>SUM(E68:E95)</f>
        <v>1</v>
      </c>
      <c r="F96" s="57">
        <f>(C96-B96)/B96</f>
        <v>0.14150359853638714</v>
      </c>
      <c r="G96" s="1"/>
      <c r="H96" s="17">
        <v>37319.127999999982</v>
      </c>
      <c r="I96" s="145">
        <v>42497.079999999994</v>
      </c>
      <c r="J96" s="255">
        <f t="shared" si="38"/>
        <v>1</v>
      </c>
      <c r="K96" s="244">
        <f t="shared" si="39"/>
        <v>1</v>
      </c>
      <c r="L96" s="57">
        <f t="shared" si="34"/>
        <v>0.13874793644696132</v>
      </c>
      <c r="M96" s="1"/>
      <c r="N96" s="37">
        <f t="shared" si="35"/>
        <v>2.792299328912188</v>
      </c>
      <c r="O96" s="150">
        <f t="shared" si="35"/>
        <v>2.7855585412240207</v>
      </c>
      <c r="P96" s="57">
        <f>(O96-N96)/N96</f>
        <v>-2.4140634273594778E-3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13</v>
      </c>
      <c r="H4" s="346"/>
      <c r="I4" s="130" t="s">
        <v>0</v>
      </c>
      <c r="K4" s="347" t="s">
        <v>19</v>
      </c>
      <c r="L4" s="346"/>
      <c r="M4" s="356" t="s">
        <v>13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151</v>
      </c>
      <c r="K5" s="343" t="str">
        <f>E5</f>
        <v>jan-set</v>
      </c>
      <c r="L5" s="348"/>
      <c r="M5" s="349" t="str">
        <f>E5</f>
        <v>jan-set</v>
      </c>
      <c r="N5" s="350"/>
      <c r="O5" s="131" t="str">
        <f>I5</f>
        <v>2023/2022</v>
      </c>
      <c r="Q5" s="343" t="str">
        <f>E5</f>
        <v>jan-set</v>
      </c>
      <c r="R5" s="344"/>
      <c r="S5" s="131" t="str">
        <f>I5</f>
        <v>2023/2022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208193.95999999973</v>
      </c>
      <c r="F7" s="145">
        <v>210217.51999999996</v>
      </c>
      <c r="G7" s="243">
        <f>E7/E15</f>
        <v>0.3801456544220182</v>
      </c>
      <c r="H7" s="244">
        <f>F7/F15</f>
        <v>0.38102560717315387</v>
      </c>
      <c r="I7" s="164">
        <f t="shared" ref="I7:I18" si="0">(F7-E7)/E7</f>
        <v>9.7195903281739448E-3</v>
      </c>
      <c r="J7" s="1"/>
      <c r="K7" s="17">
        <v>48669.021999999968</v>
      </c>
      <c r="L7" s="145">
        <v>49827.337</v>
      </c>
      <c r="M7" s="243">
        <f>K7/K15</f>
        <v>0.35223182753746285</v>
      </c>
      <c r="N7" s="244">
        <f>L7/L15</f>
        <v>0.35271576917567438</v>
      </c>
      <c r="O7" s="164">
        <f t="shared" ref="O7:O18" si="1">(L7-K7)/K7</f>
        <v>2.3799841303571545E-2</v>
      </c>
      <c r="P7" s="1"/>
      <c r="Q7" s="187">
        <f t="shared" ref="Q7:Q18" si="2">(K7/E7)*10</f>
        <v>2.3376769431735691</v>
      </c>
      <c r="R7" s="188">
        <f t="shared" ref="R7:R18" si="3">(L7/F7)*10</f>
        <v>2.3702751797281221</v>
      </c>
      <c r="S7" s="55">
        <f>(R7-Q7)/Q7</f>
        <v>1.3944714067418764E-2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146569.07999999975</v>
      </c>
      <c r="F8" s="181">
        <v>149033.07999999999</v>
      </c>
      <c r="G8" s="245">
        <f>E8/E7</f>
        <v>0.70400255607799544</v>
      </c>
      <c r="H8" s="246">
        <f>F8/F7</f>
        <v>0.70894699927960336</v>
      </c>
      <c r="I8" s="206">
        <f t="shared" si="0"/>
        <v>1.6811185551551779E-2</v>
      </c>
      <c r="K8" s="180">
        <v>37230.892999999967</v>
      </c>
      <c r="L8" s="181">
        <v>38529.403999999995</v>
      </c>
      <c r="M8" s="250">
        <f>K8/K7</f>
        <v>0.76498132631471394</v>
      </c>
      <c r="N8" s="246">
        <f>L8/L7</f>
        <v>0.77325834210244859</v>
      </c>
      <c r="O8" s="207">
        <f t="shared" si="1"/>
        <v>3.487724562502513E-2</v>
      </c>
      <c r="Q8" s="189">
        <f t="shared" si="2"/>
        <v>2.5401601074387608</v>
      </c>
      <c r="R8" s="190">
        <f t="shared" si="3"/>
        <v>2.5852920707268479</v>
      </c>
      <c r="S8" s="182">
        <f t="shared" ref="S8:S18" si="4">(R8-Q8)/Q8</f>
        <v>1.7767369527582098E-2</v>
      </c>
    </row>
    <row r="9" spans="1:19" ht="24" customHeight="1" x14ac:dyDescent="0.25">
      <c r="A9" s="8"/>
      <c r="B9" t="s">
        <v>37</v>
      </c>
      <c r="E9" s="19">
        <v>56689.429999999978</v>
      </c>
      <c r="F9" s="140">
        <v>56364.249999999971</v>
      </c>
      <c r="G9" s="247">
        <f>E9/E7</f>
        <v>0.27229142478484991</v>
      </c>
      <c r="H9" s="215">
        <f>F9/F7</f>
        <v>0.26812346563692685</v>
      </c>
      <c r="I9" s="182">
        <f t="shared" si="0"/>
        <v>-5.7361663364759122E-3</v>
      </c>
      <c r="K9" s="19">
        <v>10342.478000000003</v>
      </c>
      <c r="L9" s="140">
        <v>10199.27</v>
      </c>
      <c r="M9" s="247">
        <f>K9/K7</f>
        <v>0.21250638650597931</v>
      </c>
      <c r="N9" s="215">
        <f>L9/L7</f>
        <v>0.20469225557849902</v>
      </c>
      <c r="O9" s="182">
        <f t="shared" si="1"/>
        <v>-1.3846584928679791E-2</v>
      </c>
      <c r="Q9" s="189">
        <f t="shared" si="2"/>
        <v>1.8244103001212053</v>
      </c>
      <c r="R9" s="190">
        <f t="shared" si="3"/>
        <v>1.8095282027171489</v>
      </c>
      <c r="S9" s="182">
        <f t="shared" si="4"/>
        <v>-8.1572097039069227E-3</v>
      </c>
    </row>
    <row r="10" spans="1:19" ht="24" customHeight="1" thickBot="1" x14ac:dyDescent="0.3">
      <c r="A10" s="8"/>
      <c r="B10" t="s">
        <v>36</v>
      </c>
      <c r="E10" s="19">
        <v>4935.45</v>
      </c>
      <c r="F10" s="140">
        <v>4820.1900000000005</v>
      </c>
      <c r="G10" s="247">
        <f>E10/E7</f>
        <v>2.3706019137154633E-2</v>
      </c>
      <c r="H10" s="215">
        <f>F10/F7</f>
        <v>2.2929535083469739E-2</v>
      </c>
      <c r="I10" s="186">
        <f t="shared" si="0"/>
        <v>-2.3353493602406936E-2</v>
      </c>
      <c r="K10" s="19">
        <v>1095.6509999999998</v>
      </c>
      <c r="L10" s="140">
        <v>1098.663</v>
      </c>
      <c r="M10" s="247">
        <f>K10/K7</f>
        <v>2.2512287179306801E-2</v>
      </c>
      <c r="N10" s="215">
        <f>L10/L7</f>
        <v>2.2049402319052291E-2</v>
      </c>
      <c r="O10" s="209">
        <f t="shared" si="1"/>
        <v>2.7490505644590948E-3</v>
      </c>
      <c r="Q10" s="189">
        <f t="shared" si="2"/>
        <v>2.2199617056195482</v>
      </c>
      <c r="R10" s="190">
        <f t="shared" si="3"/>
        <v>2.2792939697397818</v>
      </c>
      <c r="S10" s="182">
        <f t="shared" si="4"/>
        <v>2.6726706127426256E-2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339474.95999999973</v>
      </c>
      <c r="F11" s="145">
        <v>341497.41999999952</v>
      </c>
      <c r="G11" s="243">
        <f>E11/E15</f>
        <v>0.6198543455779818</v>
      </c>
      <c r="H11" s="244">
        <f>F11/F15</f>
        <v>0.61897439282684608</v>
      </c>
      <c r="I11" s="164">
        <f t="shared" si="0"/>
        <v>5.9576117189903775E-3</v>
      </c>
      <c r="J11" s="1"/>
      <c r="K11" s="17">
        <v>89504.244000000006</v>
      </c>
      <c r="L11" s="145">
        <v>91440.339000000109</v>
      </c>
      <c r="M11" s="243">
        <f>K11/K15</f>
        <v>0.64776817246253715</v>
      </c>
      <c r="N11" s="244">
        <f>L11/L15</f>
        <v>0.64728423082432551</v>
      </c>
      <c r="O11" s="164">
        <f t="shared" si="1"/>
        <v>2.163132063324397E-2</v>
      </c>
      <c r="Q11" s="191">
        <f t="shared" si="2"/>
        <v>2.6365492170615497</v>
      </c>
      <c r="R11" s="192">
        <f t="shared" si="3"/>
        <v>2.6776289847226442</v>
      </c>
      <c r="S11" s="57">
        <f t="shared" si="4"/>
        <v>1.5580884056804451E-2</v>
      </c>
    </row>
    <row r="12" spans="1:19" s="3" customFormat="1" ht="24" customHeight="1" x14ac:dyDescent="0.25">
      <c r="A12" s="46"/>
      <c r="B12" s="3" t="s">
        <v>33</v>
      </c>
      <c r="E12" s="31">
        <v>300249.34999999974</v>
      </c>
      <c r="F12" s="141">
        <v>302807.31999999954</v>
      </c>
      <c r="G12" s="247">
        <f>E12/E11</f>
        <v>0.88445212571790266</v>
      </c>
      <c r="H12" s="215">
        <f>F12/F11</f>
        <v>0.88670456134046338</v>
      </c>
      <c r="I12" s="206">
        <f t="shared" si="0"/>
        <v>8.5194855542561534E-3</v>
      </c>
      <c r="K12" s="31">
        <v>83463.187000000005</v>
      </c>
      <c r="L12" s="141">
        <v>85354.921000000119</v>
      </c>
      <c r="M12" s="247">
        <f>K12/K11</f>
        <v>0.93250535695268255</v>
      </c>
      <c r="N12" s="215">
        <f>L12/L11</f>
        <v>0.93344930621921707</v>
      </c>
      <c r="O12" s="206">
        <f t="shared" si="1"/>
        <v>2.2665489636767802E-2</v>
      </c>
      <c r="Q12" s="189">
        <f t="shared" si="2"/>
        <v>2.7797957597576839</v>
      </c>
      <c r="R12" s="190">
        <f t="shared" si="3"/>
        <v>2.8187865801923233</v>
      </c>
      <c r="S12" s="182">
        <f t="shared" si="4"/>
        <v>1.4026505471768281E-2</v>
      </c>
    </row>
    <row r="13" spans="1:19" ht="24" customHeight="1" x14ac:dyDescent="0.25">
      <c r="A13" s="8"/>
      <c r="B13" s="3" t="s">
        <v>37</v>
      </c>
      <c r="D13" s="3"/>
      <c r="E13" s="19">
        <v>36080.999999999971</v>
      </c>
      <c r="F13" s="140">
        <v>35452.529999999977</v>
      </c>
      <c r="G13" s="247">
        <f>E13/E11</f>
        <v>0.10628471684627343</v>
      </c>
      <c r="H13" s="215">
        <f>F13/F11</f>
        <v>0.10381492779652633</v>
      </c>
      <c r="I13" s="182">
        <f t="shared" si="0"/>
        <v>-1.741830880518817E-2</v>
      </c>
      <c r="K13" s="19">
        <v>5671.42</v>
      </c>
      <c r="L13" s="140">
        <v>5785.3729999999978</v>
      </c>
      <c r="M13" s="247">
        <f>K13/K11</f>
        <v>6.3364816533169083E-2</v>
      </c>
      <c r="N13" s="215">
        <f>L13/L11</f>
        <v>6.3269373924783795E-2</v>
      </c>
      <c r="O13" s="182">
        <f t="shared" si="1"/>
        <v>2.0092498880350546E-2</v>
      </c>
      <c r="Q13" s="189">
        <f t="shared" si="2"/>
        <v>1.5718577644743783</v>
      </c>
      <c r="R13" s="190">
        <f t="shared" si="3"/>
        <v>1.6318646370230847</v>
      </c>
      <c r="S13" s="182">
        <f t="shared" si="4"/>
        <v>3.8175764948282336E-2</v>
      </c>
    </row>
    <row r="14" spans="1:19" ht="24" customHeight="1" thickBot="1" x14ac:dyDescent="0.3">
      <c r="A14" s="8"/>
      <c r="B14" t="s">
        <v>36</v>
      </c>
      <c r="E14" s="19">
        <v>3144.6099999999997</v>
      </c>
      <c r="F14" s="140">
        <v>3237.57</v>
      </c>
      <c r="G14" s="247">
        <f>E14/E11</f>
        <v>9.2631574358238451E-3</v>
      </c>
      <c r="H14" s="215">
        <f>F14/F11</f>
        <v>9.4805108630103413E-3</v>
      </c>
      <c r="I14" s="186">
        <f t="shared" si="0"/>
        <v>2.9561694454956419E-2</v>
      </c>
      <c r="K14" s="19">
        <v>369.63700000000006</v>
      </c>
      <c r="L14" s="140">
        <v>300.04500000000002</v>
      </c>
      <c r="M14" s="247">
        <f>K14/K11</f>
        <v>4.129826514148313E-3</v>
      </c>
      <c r="N14" s="215">
        <f>L14/L11</f>
        <v>3.2813198559992177E-3</v>
      </c>
      <c r="O14" s="209">
        <f t="shared" si="1"/>
        <v>-0.18827119579479334</v>
      </c>
      <c r="Q14" s="189">
        <f t="shared" si="2"/>
        <v>1.1754621399792029</v>
      </c>
      <c r="R14" s="190">
        <f t="shared" si="3"/>
        <v>0.92675988472836102</v>
      </c>
      <c r="S14" s="182">
        <f t="shared" si="4"/>
        <v>-0.21157827784673874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547668.91999999946</v>
      </c>
      <c r="F15" s="145">
        <v>551714.93999999948</v>
      </c>
      <c r="G15" s="243">
        <f>G7+G11</f>
        <v>1</v>
      </c>
      <c r="H15" s="244">
        <f>H7+H11</f>
        <v>1</v>
      </c>
      <c r="I15" s="164">
        <f t="shared" si="0"/>
        <v>7.3877115393000984E-3</v>
      </c>
      <c r="J15" s="1"/>
      <c r="K15" s="17">
        <v>138173.26599999997</v>
      </c>
      <c r="L15" s="145">
        <v>141267.67600000012</v>
      </c>
      <c r="M15" s="243">
        <f>M7+M11</f>
        <v>1</v>
      </c>
      <c r="N15" s="244">
        <f>N7+N11</f>
        <v>0.99999999999999989</v>
      </c>
      <c r="O15" s="164">
        <f t="shared" si="1"/>
        <v>2.2395142632006322E-2</v>
      </c>
      <c r="Q15" s="191">
        <f t="shared" si="2"/>
        <v>2.5229342209158063</v>
      </c>
      <c r="R15" s="192">
        <f t="shared" si="3"/>
        <v>2.5605193145576277</v>
      </c>
      <c r="S15" s="57">
        <f t="shared" si="4"/>
        <v>1.4897373593901421E-2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446818.42999999947</v>
      </c>
      <c r="F16" s="181">
        <f t="shared" ref="F16:F17" si="5">F8+F12</f>
        <v>451840.39999999956</v>
      </c>
      <c r="G16" s="245">
        <f>E16/E15</f>
        <v>0.81585500597696858</v>
      </c>
      <c r="H16" s="246">
        <f>F16/F15</f>
        <v>0.81897437832660469</v>
      </c>
      <c r="I16" s="207">
        <f t="shared" si="0"/>
        <v>1.1239397622878032E-2</v>
      </c>
      <c r="J16" s="3"/>
      <c r="K16" s="180">
        <f t="shared" ref="K16:L18" si="6">K8+K12</f>
        <v>120694.07999999997</v>
      </c>
      <c r="L16" s="181">
        <f t="shared" si="6"/>
        <v>123884.32500000011</v>
      </c>
      <c r="M16" s="250">
        <f>K16/K15</f>
        <v>0.87349806148462894</v>
      </c>
      <c r="N16" s="246">
        <f>L16/L15</f>
        <v>0.87694742709577811</v>
      </c>
      <c r="O16" s="207">
        <f t="shared" si="1"/>
        <v>2.6432489480843979E-2</v>
      </c>
      <c r="P16" s="3"/>
      <c r="Q16" s="189">
        <f t="shared" si="2"/>
        <v>2.7011884894721132</v>
      </c>
      <c r="R16" s="190">
        <f t="shared" si="3"/>
        <v>2.7417717627728782</v>
      </c>
      <c r="S16" s="182">
        <f t="shared" si="4"/>
        <v>1.5024228578989701E-2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92770.429999999949</v>
      </c>
      <c r="F17" s="140">
        <f t="shared" si="5"/>
        <v>91816.779999999941</v>
      </c>
      <c r="G17" s="248">
        <f>E17/E15</f>
        <v>0.16939144547402843</v>
      </c>
      <c r="H17" s="215">
        <f>F17/F15</f>
        <v>0.16642068819089806</v>
      </c>
      <c r="I17" s="182">
        <f t="shared" si="0"/>
        <v>-1.0279676401198198E-2</v>
      </c>
      <c r="K17" s="19">
        <f t="shared" si="6"/>
        <v>16013.898000000003</v>
      </c>
      <c r="L17" s="140">
        <f t="shared" si="6"/>
        <v>15984.642999999998</v>
      </c>
      <c r="M17" s="247">
        <f>K17/K15</f>
        <v>0.11589722428649842</v>
      </c>
      <c r="N17" s="215">
        <f>L17/L15</f>
        <v>0.11315145440631433</v>
      </c>
      <c r="O17" s="182">
        <f t="shared" si="1"/>
        <v>-1.8268506518528251E-3</v>
      </c>
      <c r="Q17" s="189">
        <f t="shared" si="2"/>
        <v>1.7261855959921724</v>
      </c>
      <c r="R17" s="190">
        <f t="shared" si="3"/>
        <v>1.740928292192343</v>
      </c>
      <c r="S17" s="182">
        <f t="shared" si="4"/>
        <v>8.5406205650191917E-3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8080.0599999999995</v>
      </c>
      <c r="F18" s="142">
        <f>F10+F14</f>
        <v>8057.76</v>
      </c>
      <c r="G18" s="249">
        <f>E18/E15</f>
        <v>1.475354854900294E-2</v>
      </c>
      <c r="H18" s="221">
        <f>F18/F15</f>
        <v>1.4604933482497334E-2</v>
      </c>
      <c r="I18" s="208">
        <f t="shared" si="0"/>
        <v>-2.7598804959368213E-3</v>
      </c>
      <c r="K18" s="21">
        <f t="shared" si="6"/>
        <v>1465.288</v>
      </c>
      <c r="L18" s="142">
        <f t="shared" si="6"/>
        <v>1398.7080000000001</v>
      </c>
      <c r="M18" s="249">
        <f>K18/K15</f>
        <v>1.0604714228872611E-2</v>
      </c>
      <c r="N18" s="221">
        <f>L18/L15</f>
        <v>9.9011184979074674E-3</v>
      </c>
      <c r="O18" s="208">
        <f t="shared" si="1"/>
        <v>-4.5438166421891073E-2</v>
      </c>
      <c r="Q18" s="193">
        <f t="shared" si="2"/>
        <v>1.8134617812243969</v>
      </c>
      <c r="R18" s="194">
        <f t="shared" si="3"/>
        <v>1.7358521474950854</v>
      </c>
      <c r="S18" s="186">
        <f t="shared" si="4"/>
        <v>-4.2796398872498836E-2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7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152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75005.53</v>
      </c>
      <c r="C7" s="147">
        <v>81879.439999999988</v>
      </c>
      <c r="D7" s="247">
        <f>B7/$B$33</f>
        <v>0.13695414740715983</v>
      </c>
      <c r="E7" s="246">
        <f>C7/$C$33</f>
        <v>0.14840895916286043</v>
      </c>
      <c r="F7" s="52">
        <f>(C7-B7)/B7</f>
        <v>9.1645376014275068E-2</v>
      </c>
      <c r="H7" s="39">
        <v>18636.664000000001</v>
      </c>
      <c r="I7" s="147">
        <v>21189.209000000003</v>
      </c>
      <c r="J7" s="247">
        <f>H7/$H$33</f>
        <v>0.1348789425010769</v>
      </c>
      <c r="K7" s="246">
        <f>I7/$I$33</f>
        <v>0.14999332897640366</v>
      </c>
      <c r="L7" s="52">
        <f>(I7-H7)/H7</f>
        <v>0.13696362181557825</v>
      </c>
      <c r="N7" s="27">
        <f t="shared" ref="N7:N33" si="0">(H7/B7)*10</f>
        <v>2.4847053277271689</v>
      </c>
      <c r="O7" s="151">
        <f t="shared" ref="O7:O33" si="1">(I7/C7)*10</f>
        <v>2.5878546555765407</v>
      </c>
      <c r="P7" s="61">
        <f>(O7-N7)/N7</f>
        <v>4.1513706554380615E-2</v>
      </c>
    </row>
    <row r="8" spans="1:16" ht="20.100000000000001" customHeight="1" x14ac:dyDescent="0.25">
      <c r="A8" s="8" t="s">
        <v>163</v>
      </c>
      <c r="B8" s="19">
        <v>59689.549999999996</v>
      </c>
      <c r="C8" s="140">
        <v>60783.349999999991</v>
      </c>
      <c r="D8" s="247">
        <f t="shared" ref="D8:D32" si="2">B8/$B$33</f>
        <v>0.10898838298145533</v>
      </c>
      <c r="E8" s="215">
        <f t="shared" ref="E8:E32" si="3">C8/$C$33</f>
        <v>0.110171658574263</v>
      </c>
      <c r="F8" s="52">
        <f t="shared" ref="F8:F33" si="4">(C8-B8)/B8</f>
        <v>1.8324815650310577E-2</v>
      </c>
      <c r="H8" s="19">
        <v>15562.624000000003</v>
      </c>
      <c r="I8" s="140">
        <v>15751.250000000002</v>
      </c>
      <c r="J8" s="247">
        <f t="shared" ref="J8:J32" si="5">H8/$H$33</f>
        <v>0.11263122346691874</v>
      </c>
      <c r="K8" s="215">
        <f t="shared" ref="K8:K32" si="6">I8/$I$33</f>
        <v>0.11149932133094625</v>
      </c>
      <c r="L8" s="52">
        <f t="shared" ref="L8:L33" si="7">(I8-H8)/H8</f>
        <v>1.2120449610554E-2</v>
      </c>
      <c r="N8" s="27">
        <f t="shared" si="0"/>
        <v>2.6072610699862881</v>
      </c>
      <c r="O8" s="152">
        <f t="shared" si="1"/>
        <v>2.5913757632641183</v>
      </c>
      <c r="P8" s="52">
        <f t="shared" ref="P8:P71" si="8">(O8-N8)/N8</f>
        <v>-6.0927181036969785E-3</v>
      </c>
    </row>
    <row r="9" spans="1:16" ht="20.100000000000001" customHeight="1" x14ac:dyDescent="0.25">
      <c r="A9" s="8" t="s">
        <v>165</v>
      </c>
      <c r="B9" s="19">
        <v>60414.719999999987</v>
      </c>
      <c r="C9" s="140">
        <v>58604.739999999983</v>
      </c>
      <c r="D9" s="247">
        <f t="shared" si="2"/>
        <v>0.11031248587193884</v>
      </c>
      <c r="E9" s="215">
        <f t="shared" si="3"/>
        <v>0.10622286211789006</v>
      </c>
      <c r="F9" s="52">
        <f t="shared" si="4"/>
        <v>-2.9959254963028939E-2</v>
      </c>
      <c r="H9" s="19">
        <v>15114.408000000001</v>
      </c>
      <c r="I9" s="140">
        <v>14743.678000000002</v>
      </c>
      <c r="J9" s="247">
        <f t="shared" si="5"/>
        <v>0.10938735428024118</v>
      </c>
      <c r="K9" s="215">
        <f t="shared" si="6"/>
        <v>0.10436696077593861</v>
      </c>
      <c r="L9" s="52">
        <f t="shared" si="7"/>
        <v>-2.4528251453844539E-2</v>
      </c>
      <c r="N9" s="27">
        <f t="shared" si="0"/>
        <v>2.5017757261806399</v>
      </c>
      <c r="O9" s="152">
        <f t="shared" si="1"/>
        <v>2.515782511790003</v>
      </c>
      <c r="P9" s="52">
        <f t="shared" si="8"/>
        <v>5.5987375138324951E-3</v>
      </c>
    </row>
    <row r="10" spans="1:16" ht="20.100000000000001" customHeight="1" x14ac:dyDescent="0.25">
      <c r="A10" s="8" t="s">
        <v>172</v>
      </c>
      <c r="B10" s="19">
        <v>45438.57</v>
      </c>
      <c r="C10" s="140">
        <v>50151.420000000006</v>
      </c>
      <c r="D10" s="247">
        <f t="shared" si="2"/>
        <v>8.2967224066686163E-2</v>
      </c>
      <c r="E10" s="215">
        <f t="shared" si="3"/>
        <v>9.0900964182699148E-2</v>
      </c>
      <c r="F10" s="52">
        <f t="shared" si="4"/>
        <v>0.10371915313356045</v>
      </c>
      <c r="H10" s="19">
        <v>10901.880000000001</v>
      </c>
      <c r="I10" s="140">
        <v>12344.712000000001</v>
      </c>
      <c r="J10" s="247">
        <f t="shared" si="5"/>
        <v>7.890006739798712E-2</v>
      </c>
      <c r="K10" s="215">
        <f t="shared" si="6"/>
        <v>8.7385255775001239E-2</v>
      </c>
      <c r="L10" s="52">
        <f t="shared" si="7"/>
        <v>0.13234708142081919</v>
      </c>
      <c r="N10" s="27">
        <f t="shared" si="0"/>
        <v>2.3992568428099741</v>
      </c>
      <c r="O10" s="152">
        <f t="shared" si="1"/>
        <v>2.4614880296510049</v>
      </c>
      <c r="P10" s="52">
        <f t="shared" si="8"/>
        <v>2.5937692759957515E-2</v>
      </c>
    </row>
    <row r="11" spans="1:16" ht="20.100000000000001" customHeight="1" x14ac:dyDescent="0.25">
      <c r="A11" s="8" t="s">
        <v>174</v>
      </c>
      <c r="B11" s="19">
        <v>49386.09</v>
      </c>
      <c r="C11" s="140">
        <v>45374.94000000001</v>
      </c>
      <c r="D11" s="247">
        <f t="shared" si="2"/>
        <v>9.0175082420233033E-2</v>
      </c>
      <c r="E11" s="215">
        <f t="shared" si="3"/>
        <v>8.2243449851113357E-2</v>
      </c>
      <c r="F11" s="52">
        <f t="shared" si="4"/>
        <v>-8.1220238330266425E-2</v>
      </c>
      <c r="H11" s="19">
        <v>11265.216999999997</v>
      </c>
      <c r="I11" s="140">
        <v>10548.569999999998</v>
      </c>
      <c r="J11" s="247">
        <f t="shared" si="5"/>
        <v>8.1529642644475084E-2</v>
      </c>
      <c r="K11" s="215">
        <f t="shared" si="6"/>
        <v>7.4670797302561973E-2</v>
      </c>
      <c r="L11" s="52">
        <f t="shared" si="7"/>
        <v>-6.3615907265701072E-2</v>
      </c>
      <c r="N11" s="27">
        <f t="shared" si="0"/>
        <v>2.2810505954206937</v>
      </c>
      <c r="O11" s="152">
        <f t="shared" si="1"/>
        <v>2.3247567930668329</v>
      </c>
      <c r="P11" s="52">
        <f t="shared" si="8"/>
        <v>1.9160555988491142E-2</v>
      </c>
    </row>
    <row r="12" spans="1:16" ht="20.100000000000001" customHeight="1" x14ac:dyDescent="0.25">
      <c r="A12" s="8" t="s">
        <v>167</v>
      </c>
      <c r="B12" s="19">
        <v>28985.069999999992</v>
      </c>
      <c r="C12" s="140">
        <v>27398</v>
      </c>
      <c r="D12" s="247">
        <f t="shared" si="2"/>
        <v>5.2924438363235952E-2</v>
      </c>
      <c r="E12" s="215">
        <f t="shared" si="3"/>
        <v>4.9659702889321797E-2</v>
      </c>
      <c r="F12" s="52">
        <f t="shared" si="4"/>
        <v>-5.4754740975267363E-2</v>
      </c>
      <c r="H12" s="19">
        <v>9009.9310000000005</v>
      </c>
      <c r="I12" s="140">
        <v>8072.9810000000016</v>
      </c>
      <c r="J12" s="247">
        <f t="shared" si="5"/>
        <v>6.520748376896586E-2</v>
      </c>
      <c r="K12" s="215">
        <f t="shared" si="6"/>
        <v>5.7146696460130077E-2</v>
      </c>
      <c r="L12" s="52">
        <f t="shared" si="7"/>
        <v>-0.10399080747677189</v>
      </c>
      <c r="N12" s="27">
        <f t="shared" si="0"/>
        <v>3.1084730863165082</v>
      </c>
      <c r="O12" s="152">
        <f t="shared" si="1"/>
        <v>2.9465585079202867</v>
      </c>
      <c r="P12" s="52">
        <f t="shared" si="8"/>
        <v>-5.2088139063828184E-2</v>
      </c>
    </row>
    <row r="13" spans="1:16" ht="20.100000000000001" customHeight="1" x14ac:dyDescent="0.25">
      <c r="A13" s="8" t="s">
        <v>169</v>
      </c>
      <c r="B13" s="19">
        <v>13415.7</v>
      </c>
      <c r="C13" s="140">
        <v>25406.9</v>
      </c>
      <c r="D13" s="247">
        <f t="shared" si="2"/>
        <v>2.4496003899582262E-2</v>
      </c>
      <c r="E13" s="215">
        <f t="shared" si="3"/>
        <v>4.605077397396562E-2</v>
      </c>
      <c r="F13" s="52">
        <f t="shared" si="4"/>
        <v>0.89381843660785498</v>
      </c>
      <c r="H13" s="19">
        <v>3167.3710000000001</v>
      </c>
      <c r="I13" s="140">
        <v>6079.134</v>
      </c>
      <c r="J13" s="247">
        <f t="shared" si="5"/>
        <v>2.2923182549654725E-2</v>
      </c>
      <c r="K13" s="215">
        <f t="shared" si="6"/>
        <v>4.3032731705730055E-2</v>
      </c>
      <c r="L13" s="52">
        <f t="shared" si="7"/>
        <v>0.91929963367095291</v>
      </c>
      <c r="N13" s="27">
        <f t="shared" si="0"/>
        <v>2.3609435213965728</v>
      </c>
      <c r="O13" s="152">
        <f t="shared" si="1"/>
        <v>2.3927098544096288</v>
      </c>
      <c r="P13" s="52">
        <f t="shared" si="8"/>
        <v>1.3454931354844605E-2</v>
      </c>
    </row>
    <row r="14" spans="1:16" ht="20.100000000000001" customHeight="1" x14ac:dyDescent="0.25">
      <c r="A14" s="8" t="s">
        <v>173</v>
      </c>
      <c r="B14" s="19">
        <v>16268.949999999999</v>
      </c>
      <c r="C14" s="140">
        <v>14937.97</v>
      </c>
      <c r="D14" s="247">
        <f t="shared" si="2"/>
        <v>2.9705812044254775E-2</v>
      </c>
      <c r="E14" s="215">
        <f t="shared" si="3"/>
        <v>2.7075522007796275E-2</v>
      </c>
      <c r="F14" s="52">
        <f t="shared" si="4"/>
        <v>-8.1811057259380579E-2</v>
      </c>
      <c r="H14" s="19">
        <v>5362.4670000000006</v>
      </c>
      <c r="I14" s="140">
        <v>5248.554000000001</v>
      </c>
      <c r="J14" s="247">
        <f t="shared" si="5"/>
        <v>3.8809728938447481E-2</v>
      </c>
      <c r="K14" s="215">
        <f t="shared" si="6"/>
        <v>3.7153255073014736E-2</v>
      </c>
      <c r="L14" s="52">
        <f t="shared" si="7"/>
        <v>-2.124264820650636E-2</v>
      </c>
      <c r="N14" s="27">
        <f t="shared" si="0"/>
        <v>3.2961358907612359</v>
      </c>
      <c r="O14" s="152">
        <f t="shared" si="1"/>
        <v>3.5135657656294672</v>
      </c>
      <c r="P14" s="52">
        <f t="shared" si="8"/>
        <v>6.5965082167172506E-2</v>
      </c>
    </row>
    <row r="15" spans="1:16" ht="20.100000000000001" customHeight="1" x14ac:dyDescent="0.25">
      <c r="A15" s="8" t="s">
        <v>180</v>
      </c>
      <c r="B15" s="19">
        <v>19541.23</v>
      </c>
      <c r="C15" s="140">
        <v>24321.859999999993</v>
      </c>
      <c r="D15" s="247">
        <f t="shared" si="2"/>
        <v>3.5680735726248636E-2</v>
      </c>
      <c r="E15" s="215">
        <f t="shared" si="3"/>
        <v>4.4084106187155268E-2</v>
      </c>
      <c r="F15" s="52">
        <f t="shared" si="4"/>
        <v>0.24464324917111122</v>
      </c>
      <c r="H15" s="19">
        <v>3786.3049999999994</v>
      </c>
      <c r="I15" s="140">
        <v>4848.4469999999992</v>
      </c>
      <c r="J15" s="247">
        <f t="shared" si="5"/>
        <v>2.7402587415137167E-2</v>
      </c>
      <c r="K15" s="215">
        <f t="shared" si="6"/>
        <v>3.4320993572514072E-2</v>
      </c>
      <c r="L15" s="52">
        <f t="shared" si="7"/>
        <v>0.28052203929688707</v>
      </c>
      <c r="N15" s="27">
        <f t="shared" si="0"/>
        <v>1.937598093876383</v>
      </c>
      <c r="O15" s="152">
        <f t="shared" si="1"/>
        <v>1.9934523922101355</v>
      </c>
      <c r="P15" s="52">
        <f t="shared" si="8"/>
        <v>2.8826565483458765E-2</v>
      </c>
    </row>
    <row r="16" spans="1:16" ht="20.100000000000001" customHeight="1" x14ac:dyDescent="0.25">
      <c r="A16" s="8" t="s">
        <v>168</v>
      </c>
      <c r="B16" s="19">
        <v>18380.410000000003</v>
      </c>
      <c r="C16" s="140">
        <v>16510.04</v>
      </c>
      <c r="D16" s="247">
        <f t="shared" si="2"/>
        <v>3.3561170496949164E-2</v>
      </c>
      <c r="E16" s="215">
        <f t="shared" si="3"/>
        <v>2.9924946386262447E-2</v>
      </c>
      <c r="F16" s="52">
        <f t="shared" si="4"/>
        <v>-0.10175888350695127</v>
      </c>
      <c r="H16" s="19">
        <v>4879.3389999999999</v>
      </c>
      <c r="I16" s="140">
        <v>4517.802999999999</v>
      </c>
      <c r="J16" s="247">
        <f t="shared" si="5"/>
        <v>3.5313191482352319E-2</v>
      </c>
      <c r="K16" s="215">
        <f t="shared" si="6"/>
        <v>3.1980443990598385E-2</v>
      </c>
      <c r="L16" s="52">
        <f t="shared" si="7"/>
        <v>-7.4095282168343088E-2</v>
      </c>
      <c r="N16" s="27">
        <f t="shared" si="0"/>
        <v>2.6546410009352344</v>
      </c>
      <c r="O16" s="152">
        <f t="shared" si="1"/>
        <v>2.7363973679046198</v>
      </c>
      <c r="P16" s="52">
        <f t="shared" si="8"/>
        <v>3.0797522881844508E-2</v>
      </c>
    </row>
    <row r="17" spans="1:16" ht="20.100000000000001" customHeight="1" x14ac:dyDescent="0.25">
      <c r="A17" s="8" t="s">
        <v>177</v>
      </c>
      <c r="B17" s="19">
        <v>17308.989999999998</v>
      </c>
      <c r="C17" s="140">
        <v>17419.679999999997</v>
      </c>
      <c r="D17" s="247">
        <f t="shared" si="2"/>
        <v>3.1604842575328182E-2</v>
      </c>
      <c r="E17" s="215">
        <f t="shared" si="3"/>
        <v>3.1573696372985655E-2</v>
      </c>
      <c r="F17" s="52">
        <f t="shared" si="4"/>
        <v>6.3949427436262142E-3</v>
      </c>
      <c r="H17" s="19">
        <v>3908.7919999999995</v>
      </c>
      <c r="I17" s="140">
        <v>4049.9760000000015</v>
      </c>
      <c r="J17" s="247">
        <f t="shared" si="5"/>
        <v>2.8289061358656747E-2</v>
      </c>
      <c r="K17" s="215">
        <f t="shared" si="6"/>
        <v>2.8668808850511578E-2</v>
      </c>
      <c r="L17" s="52">
        <f t="shared" si="7"/>
        <v>3.6119599098647877E-2</v>
      </c>
      <c r="N17" s="27">
        <f t="shared" si="0"/>
        <v>2.258243837450943</v>
      </c>
      <c r="O17" s="152">
        <f t="shared" si="1"/>
        <v>2.3249428232895224</v>
      </c>
      <c r="P17" s="52">
        <f t="shared" si="8"/>
        <v>2.9535776753792778E-2</v>
      </c>
    </row>
    <row r="18" spans="1:16" ht="20.100000000000001" customHeight="1" x14ac:dyDescent="0.25">
      <c r="A18" s="8" t="s">
        <v>170</v>
      </c>
      <c r="B18" s="19">
        <v>11615.4</v>
      </c>
      <c r="C18" s="140">
        <v>12631.849999999999</v>
      </c>
      <c r="D18" s="247">
        <f t="shared" si="2"/>
        <v>2.1208798921801157E-2</v>
      </c>
      <c r="E18" s="215">
        <f t="shared" si="3"/>
        <v>2.2895609823435269E-2</v>
      </c>
      <c r="F18" s="52">
        <f t="shared" si="4"/>
        <v>8.7508824491623102E-2</v>
      </c>
      <c r="H18" s="19">
        <v>3151.2880000000009</v>
      </c>
      <c r="I18" s="140">
        <v>3522.5510000000004</v>
      </c>
      <c r="J18" s="247">
        <f t="shared" si="5"/>
        <v>2.2806785214152799E-2</v>
      </c>
      <c r="K18" s="215">
        <f t="shared" si="6"/>
        <v>2.493529376104411E-2</v>
      </c>
      <c r="L18" s="52">
        <f t="shared" si="7"/>
        <v>0.1178130973747875</v>
      </c>
      <c r="N18" s="27">
        <f t="shared" si="0"/>
        <v>2.7130258105618408</v>
      </c>
      <c r="O18" s="152">
        <f t="shared" si="1"/>
        <v>2.7886263690591644</v>
      </c>
      <c r="P18" s="52">
        <f t="shared" si="8"/>
        <v>2.7865771937373305E-2</v>
      </c>
    </row>
    <row r="19" spans="1:16" ht="20.100000000000001" customHeight="1" x14ac:dyDescent="0.25">
      <c r="A19" s="8" t="s">
        <v>179</v>
      </c>
      <c r="B19" s="19">
        <v>9952.4500000000025</v>
      </c>
      <c r="C19" s="140">
        <v>11986.739999999998</v>
      </c>
      <c r="D19" s="247">
        <f t="shared" si="2"/>
        <v>1.8172384147707353E-2</v>
      </c>
      <c r="E19" s="215">
        <f t="shared" si="3"/>
        <v>2.1726328455053255E-2</v>
      </c>
      <c r="F19" s="52">
        <f t="shared" si="4"/>
        <v>0.20440092640505553</v>
      </c>
      <c r="H19" s="19">
        <v>2113.0170000000003</v>
      </c>
      <c r="I19" s="140">
        <v>2624.0160000000001</v>
      </c>
      <c r="J19" s="247">
        <f t="shared" si="5"/>
        <v>1.5292516860678394E-2</v>
      </c>
      <c r="K19" s="215">
        <f t="shared" si="6"/>
        <v>1.8574779980099626E-2</v>
      </c>
      <c r="L19" s="52">
        <f t="shared" si="7"/>
        <v>0.24183383285605356</v>
      </c>
      <c r="N19" s="27">
        <f t="shared" si="0"/>
        <v>2.123112399459429</v>
      </c>
      <c r="O19" s="152">
        <f t="shared" si="1"/>
        <v>2.1890989543445509</v>
      </c>
      <c r="P19" s="52">
        <f t="shared" si="8"/>
        <v>3.1080104332640586E-2</v>
      </c>
    </row>
    <row r="20" spans="1:16" ht="20.100000000000001" customHeight="1" x14ac:dyDescent="0.25">
      <c r="A20" s="8" t="s">
        <v>164</v>
      </c>
      <c r="B20" s="19">
        <v>16017.25</v>
      </c>
      <c r="C20" s="140">
        <v>13699.530000000002</v>
      </c>
      <c r="D20" s="247">
        <f t="shared" si="2"/>
        <v>2.9246227812233721E-2</v>
      </c>
      <c r="E20" s="215">
        <f t="shared" si="3"/>
        <v>2.4830812085675991E-2</v>
      </c>
      <c r="F20" s="52">
        <f t="shared" si="4"/>
        <v>-0.14470149370210228</v>
      </c>
      <c r="H20" s="19">
        <v>2874.1560000000009</v>
      </c>
      <c r="I20" s="140">
        <v>2505.8969999999995</v>
      </c>
      <c r="J20" s="247">
        <f t="shared" si="5"/>
        <v>2.0801100554429981E-2</v>
      </c>
      <c r="K20" s="215">
        <f t="shared" si="6"/>
        <v>1.7738643906055337E-2</v>
      </c>
      <c r="L20" s="52">
        <f t="shared" si="7"/>
        <v>-0.12812770079285929</v>
      </c>
      <c r="N20" s="27">
        <f t="shared" si="0"/>
        <v>1.7944128985937042</v>
      </c>
      <c r="O20" s="152">
        <f t="shared" si="1"/>
        <v>1.8291846508602845</v>
      </c>
      <c r="P20" s="52">
        <f t="shared" si="8"/>
        <v>1.9377787739840228E-2</v>
      </c>
    </row>
    <row r="21" spans="1:16" ht="20.100000000000001" customHeight="1" x14ac:dyDescent="0.25">
      <c r="A21" s="8" t="s">
        <v>171</v>
      </c>
      <c r="B21" s="19">
        <v>14052.970000000005</v>
      </c>
      <c r="C21" s="140">
        <v>6998.9100000000008</v>
      </c>
      <c r="D21" s="247">
        <f t="shared" si="2"/>
        <v>2.5659608363388615E-2</v>
      </c>
      <c r="E21" s="215">
        <f t="shared" si="3"/>
        <v>1.2685735862073994E-2</v>
      </c>
      <c r="F21" s="52">
        <f t="shared" si="4"/>
        <v>-0.50196221866267432</v>
      </c>
      <c r="H21" s="19">
        <v>3602.8609999999999</v>
      </c>
      <c r="I21" s="140">
        <v>1869.8439999999998</v>
      </c>
      <c r="J21" s="247">
        <f t="shared" si="5"/>
        <v>2.6074949983450491E-2</v>
      </c>
      <c r="K21" s="215">
        <f t="shared" si="6"/>
        <v>1.3236177255439525E-2</v>
      </c>
      <c r="L21" s="52">
        <f t="shared" si="7"/>
        <v>-0.48101134070950841</v>
      </c>
      <c r="N21" s="27">
        <f t="shared" si="0"/>
        <v>2.5637719286385714</v>
      </c>
      <c r="O21" s="152">
        <f t="shared" si="1"/>
        <v>2.671621723954158</v>
      </c>
      <c r="P21" s="52">
        <f t="shared" si="8"/>
        <v>4.2066844601445337E-2</v>
      </c>
    </row>
    <row r="22" spans="1:16" ht="20.100000000000001" customHeight="1" x14ac:dyDescent="0.25">
      <c r="A22" s="8" t="s">
        <v>202</v>
      </c>
      <c r="B22" s="19">
        <v>9589.4699999999975</v>
      </c>
      <c r="C22" s="140">
        <v>8213.7899999999991</v>
      </c>
      <c r="D22" s="247">
        <f t="shared" si="2"/>
        <v>1.7509611463801891E-2</v>
      </c>
      <c r="E22" s="215">
        <f t="shared" si="3"/>
        <v>1.4887742572278357E-2</v>
      </c>
      <c r="F22" s="52">
        <f t="shared" si="4"/>
        <v>-0.14345735478603081</v>
      </c>
      <c r="H22" s="19">
        <v>2060.924</v>
      </c>
      <c r="I22" s="140">
        <v>1771.6790000000001</v>
      </c>
      <c r="J22" s="247">
        <f t="shared" si="5"/>
        <v>1.4915504711309353E-2</v>
      </c>
      <c r="K22" s="215">
        <f t="shared" si="6"/>
        <v>1.2541290762084883E-2</v>
      </c>
      <c r="L22" s="52">
        <f t="shared" si="7"/>
        <v>-0.14034724230490783</v>
      </c>
      <c r="N22" s="27">
        <f t="shared" si="0"/>
        <v>2.1491531857339359</v>
      </c>
      <c r="O22" s="152">
        <f t="shared" si="1"/>
        <v>2.1569567763480686</v>
      </c>
      <c r="P22" s="52">
        <f t="shared" si="8"/>
        <v>3.6310071640927679E-3</v>
      </c>
    </row>
    <row r="23" spans="1:16" ht="20.100000000000001" customHeight="1" x14ac:dyDescent="0.25">
      <c r="A23" s="8" t="s">
        <v>182</v>
      </c>
      <c r="B23" s="19">
        <v>4019.3500000000008</v>
      </c>
      <c r="C23" s="140">
        <v>4231.3500000000004</v>
      </c>
      <c r="D23" s="247">
        <f t="shared" si="2"/>
        <v>7.3390142350966388E-3</v>
      </c>
      <c r="E23" s="215">
        <f t="shared" si="3"/>
        <v>7.6694497343138849E-3</v>
      </c>
      <c r="F23" s="52">
        <f t="shared" si="4"/>
        <v>5.2744846803587521E-2</v>
      </c>
      <c r="H23" s="19">
        <v>1233.0520000000004</v>
      </c>
      <c r="I23" s="140">
        <v>1623.8809999999999</v>
      </c>
      <c r="J23" s="247">
        <f t="shared" si="5"/>
        <v>8.923954942195552E-3</v>
      </c>
      <c r="K23" s="215">
        <f t="shared" si="6"/>
        <v>1.1495064164572227E-2</v>
      </c>
      <c r="L23" s="52">
        <f t="shared" si="7"/>
        <v>0.3169606796793642</v>
      </c>
      <c r="N23" s="27">
        <f t="shared" si="0"/>
        <v>3.0677895679649696</v>
      </c>
      <c r="O23" s="152">
        <f t="shared" si="1"/>
        <v>3.8377373651435116</v>
      </c>
      <c r="P23" s="52">
        <f t="shared" si="8"/>
        <v>0.25097803487521797</v>
      </c>
    </row>
    <row r="24" spans="1:16" ht="20.100000000000001" customHeight="1" x14ac:dyDescent="0.25">
      <c r="A24" s="8" t="s">
        <v>183</v>
      </c>
      <c r="B24" s="19">
        <v>6635.72</v>
      </c>
      <c r="C24" s="140">
        <v>4751.3700000000008</v>
      </c>
      <c r="D24" s="247">
        <f t="shared" si="2"/>
        <v>1.2116298292041116E-2</v>
      </c>
      <c r="E24" s="215">
        <f t="shared" si="3"/>
        <v>8.6120016978333078E-3</v>
      </c>
      <c r="F24" s="52">
        <f t="shared" si="4"/>
        <v>-0.28397069195204128</v>
      </c>
      <c r="H24" s="19">
        <v>1905.9340000000002</v>
      </c>
      <c r="I24" s="140">
        <v>1574.2069999999999</v>
      </c>
      <c r="J24" s="247">
        <f t="shared" si="5"/>
        <v>1.3793797130046853E-2</v>
      </c>
      <c r="K24" s="215">
        <f t="shared" si="6"/>
        <v>1.1143433831246718E-2</v>
      </c>
      <c r="L24" s="52">
        <f t="shared" si="7"/>
        <v>-0.17404957359488854</v>
      </c>
      <c r="N24" s="27">
        <f t="shared" si="0"/>
        <v>2.872233909809335</v>
      </c>
      <c r="O24" s="152">
        <f t="shared" si="1"/>
        <v>3.3131644136322782</v>
      </c>
      <c r="P24" s="52">
        <f t="shared" si="8"/>
        <v>0.15351483119709183</v>
      </c>
    </row>
    <row r="25" spans="1:16" ht="20.100000000000001" customHeight="1" x14ac:dyDescent="0.25">
      <c r="A25" s="8" t="s">
        <v>181</v>
      </c>
      <c r="B25" s="19">
        <v>7071.9999999999991</v>
      </c>
      <c r="C25" s="140">
        <v>5050.3900000000003</v>
      </c>
      <c r="D25" s="247">
        <f t="shared" si="2"/>
        <v>1.2912910960877608E-2</v>
      </c>
      <c r="E25" s="215">
        <f t="shared" si="3"/>
        <v>9.1539844833638199E-3</v>
      </c>
      <c r="F25" s="52">
        <f t="shared" ref="F25:F27" si="9">(C25-B25)/B25</f>
        <v>-0.28586114253393652</v>
      </c>
      <c r="H25" s="19">
        <v>1989.9809999999998</v>
      </c>
      <c r="I25" s="140">
        <v>1507.6729999999993</v>
      </c>
      <c r="J25" s="247">
        <f t="shared" si="5"/>
        <v>1.4402069644934064E-2</v>
      </c>
      <c r="K25" s="215">
        <f t="shared" si="6"/>
        <v>1.0672455601237467E-2</v>
      </c>
      <c r="L25" s="52">
        <f t="shared" ref="L25:L29" si="10">(I25-H25)/H25</f>
        <v>-0.24236814321342792</v>
      </c>
      <c r="N25" s="27">
        <f t="shared" si="0"/>
        <v>2.8138871606334841</v>
      </c>
      <c r="O25" s="152">
        <f t="shared" si="1"/>
        <v>2.9852605442351958</v>
      </c>
      <c r="P25" s="52">
        <f t="shared" ref="P25:P29" si="11">(O25-N25)/N25</f>
        <v>6.0902720620513731E-2</v>
      </c>
    </row>
    <row r="26" spans="1:16" ht="20.100000000000001" customHeight="1" x14ac:dyDescent="0.25">
      <c r="A26" s="8" t="s">
        <v>176</v>
      </c>
      <c r="B26" s="19">
        <v>5154.1499999999996</v>
      </c>
      <c r="C26" s="140">
        <v>5446.3099999999995</v>
      </c>
      <c r="D26" s="247">
        <f t="shared" si="2"/>
        <v>9.4110690086266005E-3</v>
      </c>
      <c r="E26" s="215">
        <f t="shared" si="3"/>
        <v>9.8716014469356229E-3</v>
      </c>
      <c r="F26" s="52">
        <f t="shared" si="9"/>
        <v>5.6684419351396426E-2</v>
      </c>
      <c r="H26" s="19">
        <v>1288.7050000000004</v>
      </c>
      <c r="I26" s="140">
        <v>1389.807</v>
      </c>
      <c r="J26" s="247">
        <f t="shared" si="5"/>
        <v>9.3267318440602015E-3</v>
      </c>
      <c r="K26" s="215">
        <f t="shared" si="6"/>
        <v>9.8381104535194604E-3</v>
      </c>
      <c r="L26" s="52">
        <f t="shared" si="10"/>
        <v>7.8452399889811564E-2</v>
      </c>
      <c r="N26" s="27">
        <f t="shared" si="0"/>
        <v>2.5003249808406824</v>
      </c>
      <c r="O26" s="152">
        <f t="shared" si="1"/>
        <v>2.5518323415303206</v>
      </c>
      <c r="P26" s="52">
        <f t="shared" si="11"/>
        <v>2.0600266399098188E-2</v>
      </c>
    </row>
    <row r="27" spans="1:16" ht="20.100000000000001" customHeight="1" x14ac:dyDescent="0.25">
      <c r="A27" s="8" t="s">
        <v>198</v>
      </c>
      <c r="B27" s="19">
        <v>3169.3900000000003</v>
      </c>
      <c r="C27" s="140">
        <v>2780.5800000000004</v>
      </c>
      <c r="D27" s="247">
        <f t="shared" si="2"/>
        <v>5.7870547045101653E-3</v>
      </c>
      <c r="E27" s="215">
        <f t="shared" si="3"/>
        <v>5.0398852711873287E-3</v>
      </c>
      <c r="F27" s="52">
        <f t="shared" si="9"/>
        <v>-0.12267660338424741</v>
      </c>
      <c r="H27" s="19">
        <v>1433.0869999999998</v>
      </c>
      <c r="I27" s="140">
        <v>1134.2669999999998</v>
      </c>
      <c r="J27" s="247">
        <f t="shared" si="5"/>
        <v>1.0371666252717801E-2</v>
      </c>
      <c r="K27" s="215">
        <f t="shared" si="6"/>
        <v>8.0292040763805025E-3</v>
      </c>
      <c r="L27" s="52">
        <f t="shared" si="10"/>
        <v>-0.20851490523603938</v>
      </c>
      <c r="N27" s="27">
        <f t="shared" si="0"/>
        <v>4.521649276359172</v>
      </c>
      <c r="O27" s="152">
        <f t="shared" si="1"/>
        <v>4.079246056578123</v>
      </c>
      <c r="P27" s="52">
        <f t="shared" si="11"/>
        <v>-9.7841117862478649E-2</v>
      </c>
    </row>
    <row r="28" spans="1:16" ht="20.100000000000001" customHeight="1" x14ac:dyDescent="0.25">
      <c r="A28" s="8" t="s">
        <v>175</v>
      </c>
      <c r="B28" s="19">
        <v>4603.29</v>
      </c>
      <c r="C28" s="140">
        <v>4703.32</v>
      </c>
      <c r="D28" s="247">
        <f t="shared" si="2"/>
        <v>8.4052423497028121E-3</v>
      </c>
      <c r="E28" s="215">
        <f t="shared" si="3"/>
        <v>8.5249096208995182E-3</v>
      </c>
      <c r="F28" s="52">
        <f t="shared" ref="F28:F29" si="12">(C28-B28)/B28</f>
        <v>2.1730110421024906E-2</v>
      </c>
      <c r="H28" s="19">
        <v>1327.6220000000001</v>
      </c>
      <c r="I28" s="140">
        <v>1044.357</v>
      </c>
      <c r="J28" s="247">
        <f t="shared" si="5"/>
        <v>9.6083854600353749E-3</v>
      </c>
      <c r="K28" s="215">
        <f t="shared" si="6"/>
        <v>7.3927527483357205E-3</v>
      </c>
      <c r="L28" s="52">
        <f t="shared" si="10"/>
        <v>-0.21336268907866854</v>
      </c>
      <c r="N28" s="27">
        <f t="shared" si="0"/>
        <v>2.884072044124963</v>
      </c>
      <c r="O28" s="152">
        <f t="shared" si="1"/>
        <v>2.2204676696461223</v>
      </c>
      <c r="P28" s="52">
        <f t="shared" si="11"/>
        <v>-0.23009285632466939</v>
      </c>
    </row>
    <row r="29" spans="1:16" ht="20.100000000000001" customHeight="1" x14ac:dyDescent="0.25">
      <c r="A29" s="8" t="s">
        <v>178</v>
      </c>
      <c r="B29" s="19">
        <v>565.16999999999985</v>
      </c>
      <c r="C29" s="140">
        <v>518.11</v>
      </c>
      <c r="D29" s="247">
        <f t="shared" si="2"/>
        <v>1.031955583676357E-3</v>
      </c>
      <c r="E29" s="215">
        <f t="shared" si="3"/>
        <v>9.3909003080467615E-4</v>
      </c>
      <c r="F29" s="52">
        <f t="shared" si="12"/>
        <v>-8.326698161615062E-2</v>
      </c>
      <c r="H29" s="19">
        <v>999.69899999999996</v>
      </c>
      <c r="I29" s="140">
        <v>979.84500000000003</v>
      </c>
      <c r="J29" s="247">
        <f t="shared" si="5"/>
        <v>7.2351116025584873E-3</v>
      </c>
      <c r="K29" s="215">
        <f t="shared" si="6"/>
        <v>6.936087771416302E-3</v>
      </c>
      <c r="L29" s="52">
        <f t="shared" si="10"/>
        <v>-1.9859977853333783E-2</v>
      </c>
      <c r="N29" s="27">
        <f t="shared" si="0"/>
        <v>17.688465417485009</v>
      </c>
      <c r="O29" s="152">
        <f t="shared" si="1"/>
        <v>18.911910598135531</v>
      </c>
      <c r="P29" s="52">
        <f t="shared" si="11"/>
        <v>6.9166270322192511E-2</v>
      </c>
    </row>
    <row r="30" spans="1:16" ht="20.100000000000001" customHeight="1" x14ac:dyDescent="0.25">
      <c r="A30" s="8" t="s">
        <v>186</v>
      </c>
      <c r="B30" s="19">
        <v>3133.6</v>
      </c>
      <c r="C30" s="140">
        <v>3513.7999999999997</v>
      </c>
      <c r="D30" s="247">
        <f t="shared" si="2"/>
        <v>5.7217050038187323E-3</v>
      </c>
      <c r="E30" s="215">
        <f t="shared" si="3"/>
        <v>6.3688686770019317E-3</v>
      </c>
      <c r="F30" s="52">
        <f t="shared" ref="F30" si="13">(C30-B30)/B30</f>
        <v>0.12133009956599433</v>
      </c>
      <c r="H30" s="19">
        <v>799.72600000000023</v>
      </c>
      <c r="I30" s="140">
        <v>961.50599999999997</v>
      </c>
      <c r="J30" s="247">
        <f t="shared" si="5"/>
        <v>5.7878490040179E-3</v>
      </c>
      <c r="K30" s="215">
        <f t="shared" si="6"/>
        <v>6.8062703884220485E-3</v>
      </c>
      <c r="L30" s="52">
        <f t="shared" ref="L30" si="14">(I30-H30)/H30</f>
        <v>0.20229428579288369</v>
      </c>
      <c r="N30" s="27">
        <f t="shared" si="0"/>
        <v>2.5520998212918053</v>
      </c>
      <c r="O30" s="152">
        <f t="shared" si="1"/>
        <v>2.7363708805282032</v>
      </c>
      <c r="P30" s="52">
        <f t="shared" ref="P30" si="15">(O30-N30)/N30</f>
        <v>7.2203703671404482E-2</v>
      </c>
    </row>
    <row r="31" spans="1:16" ht="20.100000000000001" customHeight="1" x14ac:dyDescent="0.25">
      <c r="A31" s="8" t="s">
        <v>201</v>
      </c>
      <c r="B31" s="19">
        <v>6861.99</v>
      </c>
      <c r="C31" s="140">
        <v>3814.7100000000005</v>
      </c>
      <c r="D31" s="247">
        <f t="shared" si="2"/>
        <v>1.2529449361486502E-2</v>
      </c>
      <c r="E31" s="215">
        <f t="shared" si="3"/>
        <v>6.9142771446428488E-3</v>
      </c>
      <c r="F31" s="52">
        <f t="shared" ref="F31:F32" si="16">(C31-B31)/B31</f>
        <v>-0.44408109017937936</v>
      </c>
      <c r="H31" s="19">
        <v>1591.9340000000002</v>
      </c>
      <c r="I31" s="140">
        <v>952.20700000000011</v>
      </c>
      <c r="J31" s="247">
        <f t="shared" si="5"/>
        <v>1.152128806161389E-2</v>
      </c>
      <c r="K31" s="215">
        <f t="shared" si="6"/>
        <v>6.7404449974812373E-3</v>
      </c>
      <c r="L31" s="52">
        <f t="shared" ref="L31:L32" si="17">(I31-H31)/H31</f>
        <v>-0.40185522766647364</v>
      </c>
      <c r="N31" s="27">
        <f t="shared" si="0"/>
        <v>2.319930515783323</v>
      </c>
      <c r="O31" s="152">
        <f t="shared" si="1"/>
        <v>2.4961451853482961</v>
      </c>
      <c r="P31" s="52">
        <f t="shared" ref="P31:P32" si="18">(O31-N31)/N31</f>
        <v>7.5956873865885746E-2</v>
      </c>
    </row>
    <row r="32" spans="1:16" ht="20.100000000000001" customHeight="1" thickBot="1" x14ac:dyDescent="0.3">
      <c r="A32" s="8" t="s">
        <v>17</v>
      </c>
      <c r="B32" s="19">
        <f>B33-SUM(B7:B31)</f>
        <v>41391.909999999916</v>
      </c>
      <c r="C32" s="140">
        <f>C33-SUM(C7:C31)</f>
        <v>40585.840000000026</v>
      </c>
      <c r="D32" s="247">
        <f t="shared" si="2"/>
        <v>7.557834393815871E-2</v>
      </c>
      <c r="E32" s="215">
        <f t="shared" si="3"/>
        <v>7.3563061388187218E-2</v>
      </c>
      <c r="F32" s="52">
        <f t="shared" si="16"/>
        <v>-1.9474095300262593E-2</v>
      </c>
      <c r="H32" s="19">
        <f>H33-SUM(H7:H31)</f>
        <v>10206.281999999977</v>
      </c>
      <c r="I32" s="140">
        <f>I33-SUM(I7:I31)</f>
        <v>10411.624999999985</v>
      </c>
      <c r="J32" s="247">
        <f t="shared" si="5"/>
        <v>7.3865822929885583E-2</v>
      </c>
      <c r="K32" s="215">
        <f t="shared" si="6"/>
        <v>7.3701396489314286E-2</v>
      </c>
      <c r="L32" s="52">
        <f t="shared" si="17"/>
        <v>2.0119275559896198E-2</v>
      </c>
      <c r="N32" s="27">
        <f t="shared" si="0"/>
        <v>2.4657673443916934</v>
      </c>
      <c r="O32" s="152">
        <f t="shared" si="1"/>
        <v>2.5653343629206589</v>
      </c>
      <c r="P32" s="52">
        <f t="shared" si="18"/>
        <v>4.0379729561845053E-2</v>
      </c>
    </row>
    <row r="33" spans="1:16" ht="26.25" customHeight="1" thickBot="1" x14ac:dyDescent="0.3">
      <c r="A33" s="12" t="s">
        <v>18</v>
      </c>
      <c r="B33" s="17">
        <v>547668.91999999981</v>
      </c>
      <c r="C33" s="145">
        <v>551714.93999999994</v>
      </c>
      <c r="D33" s="243">
        <f>SUM(D7:D32)</f>
        <v>1.0000000000000002</v>
      </c>
      <c r="E33" s="244">
        <f>SUM(E7:E32)</f>
        <v>1.0000000000000002</v>
      </c>
      <c r="F33" s="57">
        <f t="shared" si="4"/>
        <v>7.3877115393003066E-3</v>
      </c>
      <c r="G33" s="1"/>
      <c r="H33" s="17">
        <v>138173.26599999997</v>
      </c>
      <c r="I33" s="145">
        <v>141267.67599999998</v>
      </c>
      <c r="J33" s="243">
        <f>SUM(J7:J32)</f>
        <v>1</v>
      </c>
      <c r="K33" s="244">
        <f>SUM(K7:K32)</f>
        <v>1</v>
      </c>
      <c r="L33" s="57">
        <f t="shared" si="7"/>
        <v>2.2395142632005267E-2</v>
      </c>
      <c r="N33" s="29">
        <f t="shared" si="0"/>
        <v>2.5229342209158045</v>
      </c>
      <c r="O33" s="146">
        <f t="shared" si="1"/>
        <v>2.5605193145576228</v>
      </c>
      <c r="P33" s="57">
        <f t="shared" si="8"/>
        <v>1.48973735939002E-2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45438.57</v>
      </c>
      <c r="C39" s="147">
        <v>50151.420000000006</v>
      </c>
      <c r="D39" s="247">
        <f t="shared" ref="D39:D61" si="19">B39/$B$62</f>
        <v>0.21825114426950715</v>
      </c>
      <c r="E39" s="246">
        <f t="shared" ref="E39:E61" si="20">C39/$C$62</f>
        <v>0.23856917349229503</v>
      </c>
      <c r="F39" s="52">
        <f>(C39-B39)/B39</f>
        <v>0.10371915313356045</v>
      </c>
      <c r="H39" s="39">
        <v>10901.880000000001</v>
      </c>
      <c r="I39" s="147">
        <v>12344.712000000001</v>
      </c>
      <c r="J39" s="247">
        <f t="shared" ref="J39:J61" si="21">H39/$H$62</f>
        <v>0.22400039187144552</v>
      </c>
      <c r="K39" s="246">
        <f t="shared" ref="K39:K61" si="22">I39/$I$62</f>
        <v>0.2477497844205481</v>
      </c>
      <c r="L39" s="52">
        <f>(I39-H39)/H39</f>
        <v>0.13234708142081919</v>
      </c>
      <c r="N39" s="27">
        <f t="shared" ref="N39:N62" si="23">(H39/B39)*10</f>
        <v>2.3992568428099741</v>
      </c>
      <c r="O39" s="151">
        <f t="shared" ref="O39:O62" si="24">(I39/C39)*10</f>
        <v>2.4614880296510049</v>
      </c>
      <c r="P39" s="61">
        <f t="shared" si="8"/>
        <v>2.5937692759957515E-2</v>
      </c>
    </row>
    <row r="40" spans="1:16" ht="20.100000000000001" customHeight="1" x14ac:dyDescent="0.25">
      <c r="A40" s="38" t="s">
        <v>174</v>
      </c>
      <c r="B40" s="19">
        <v>49386.09</v>
      </c>
      <c r="C40" s="140">
        <v>45374.94000000001</v>
      </c>
      <c r="D40" s="247">
        <f t="shared" si="19"/>
        <v>0.23721192488004936</v>
      </c>
      <c r="E40" s="215">
        <f t="shared" si="20"/>
        <v>0.21584756589270013</v>
      </c>
      <c r="F40" s="52">
        <f t="shared" ref="F40:F62" si="25">(C40-B40)/B40</f>
        <v>-8.1220238330266425E-2</v>
      </c>
      <c r="H40" s="19">
        <v>11265.216999999997</v>
      </c>
      <c r="I40" s="140">
        <v>10548.569999999998</v>
      </c>
      <c r="J40" s="247">
        <f t="shared" si="21"/>
        <v>0.23146585933039704</v>
      </c>
      <c r="K40" s="215">
        <f t="shared" si="22"/>
        <v>0.21170246364962261</v>
      </c>
      <c r="L40" s="52">
        <f t="shared" ref="L40:L62" si="26">(I40-H40)/H40</f>
        <v>-6.3615907265701072E-2</v>
      </c>
      <c r="N40" s="27">
        <f t="shared" si="23"/>
        <v>2.2810505954206937</v>
      </c>
      <c r="O40" s="152">
        <f t="shared" si="24"/>
        <v>2.3247567930668329</v>
      </c>
      <c r="P40" s="52">
        <f t="shared" si="8"/>
        <v>1.9160555988491142E-2</v>
      </c>
    </row>
    <row r="41" spans="1:16" ht="20.100000000000001" customHeight="1" x14ac:dyDescent="0.25">
      <c r="A41" s="38" t="s">
        <v>169</v>
      </c>
      <c r="B41" s="19">
        <v>13415.7</v>
      </c>
      <c r="C41" s="140">
        <v>25406.9</v>
      </c>
      <c r="D41" s="247">
        <f t="shared" si="19"/>
        <v>6.4438468820132919E-2</v>
      </c>
      <c r="E41" s="215">
        <f t="shared" si="20"/>
        <v>0.12086005010429197</v>
      </c>
      <c r="F41" s="52">
        <f t="shared" si="25"/>
        <v>0.89381843660785498</v>
      </c>
      <c r="H41" s="19">
        <v>3167.3710000000001</v>
      </c>
      <c r="I41" s="140">
        <v>6079.134</v>
      </c>
      <c r="J41" s="247">
        <f t="shared" si="21"/>
        <v>6.507981606862781E-2</v>
      </c>
      <c r="K41" s="215">
        <f t="shared" si="22"/>
        <v>0.12200399150370005</v>
      </c>
      <c r="L41" s="52">
        <f t="shared" si="26"/>
        <v>0.91929963367095291</v>
      </c>
      <c r="N41" s="27">
        <f t="shared" si="23"/>
        <v>2.3609435213965728</v>
      </c>
      <c r="O41" s="152">
        <f t="shared" si="24"/>
        <v>2.3927098544096288</v>
      </c>
      <c r="P41" s="52">
        <f t="shared" si="8"/>
        <v>1.3454931354844605E-2</v>
      </c>
    </row>
    <row r="42" spans="1:16" ht="20.100000000000001" customHeight="1" x14ac:dyDescent="0.25">
      <c r="A42" s="38" t="s">
        <v>180</v>
      </c>
      <c r="B42" s="19">
        <v>19541.23</v>
      </c>
      <c r="C42" s="140">
        <v>24321.859999999993</v>
      </c>
      <c r="D42" s="247">
        <f t="shared" si="19"/>
        <v>9.3860696054775081E-2</v>
      </c>
      <c r="E42" s="215">
        <f t="shared" si="20"/>
        <v>0.11569853930347952</v>
      </c>
      <c r="F42" s="52">
        <f t="shared" si="25"/>
        <v>0.24464324917111122</v>
      </c>
      <c r="H42" s="19">
        <v>3786.3049999999994</v>
      </c>
      <c r="I42" s="140">
        <v>4848.4469999999992</v>
      </c>
      <c r="J42" s="247">
        <f t="shared" si="21"/>
        <v>7.7797022508485997E-2</v>
      </c>
      <c r="K42" s="215">
        <f t="shared" si="22"/>
        <v>9.7304959323834594E-2</v>
      </c>
      <c r="L42" s="52">
        <f t="shared" si="26"/>
        <v>0.28052203929688707</v>
      </c>
      <c r="N42" s="27">
        <f t="shared" si="23"/>
        <v>1.937598093876383</v>
      </c>
      <c r="O42" s="152">
        <f t="shared" si="24"/>
        <v>1.9934523922101355</v>
      </c>
      <c r="P42" s="52">
        <f t="shared" si="8"/>
        <v>2.8826565483458765E-2</v>
      </c>
    </row>
    <row r="43" spans="1:16" ht="20.100000000000001" customHeight="1" x14ac:dyDescent="0.25">
      <c r="A43" s="38" t="s">
        <v>168</v>
      </c>
      <c r="B43" s="19">
        <v>18380.410000000003</v>
      </c>
      <c r="C43" s="140">
        <v>16510.04</v>
      </c>
      <c r="D43" s="247">
        <f t="shared" si="19"/>
        <v>8.8285029978775575E-2</v>
      </c>
      <c r="E43" s="215">
        <f t="shared" si="20"/>
        <v>7.853788780307179E-2</v>
      </c>
      <c r="F43" s="52">
        <f t="shared" si="25"/>
        <v>-0.10175888350695127</v>
      </c>
      <c r="H43" s="19">
        <v>4879.3389999999999</v>
      </c>
      <c r="I43" s="140">
        <v>4517.802999999999</v>
      </c>
      <c r="J43" s="247">
        <f t="shared" si="21"/>
        <v>0.10025553831757707</v>
      </c>
      <c r="K43" s="215">
        <f t="shared" si="22"/>
        <v>9.0669164197958202E-2</v>
      </c>
      <c r="L43" s="52">
        <f t="shared" si="26"/>
        <v>-7.4095282168343088E-2</v>
      </c>
      <c r="N43" s="27">
        <f t="shared" si="23"/>
        <v>2.6546410009352344</v>
      </c>
      <c r="O43" s="152">
        <f t="shared" si="24"/>
        <v>2.7363973679046198</v>
      </c>
      <c r="P43" s="52">
        <f t="shared" ref="P43:P50" si="27">(O43-N43)/N43</f>
        <v>3.0797522881844508E-2</v>
      </c>
    </row>
    <row r="44" spans="1:16" ht="20.100000000000001" customHeight="1" x14ac:dyDescent="0.25">
      <c r="A44" s="38" t="s">
        <v>164</v>
      </c>
      <c r="B44" s="19">
        <v>16017.25</v>
      </c>
      <c r="C44" s="140">
        <v>13699.530000000002</v>
      </c>
      <c r="D44" s="247">
        <f t="shared" si="19"/>
        <v>7.693426841009221E-2</v>
      </c>
      <c r="E44" s="215">
        <f t="shared" si="20"/>
        <v>6.5168355139952186E-2</v>
      </c>
      <c r="F44" s="52">
        <f t="shared" ref="F44:F55" si="28">(C44-B44)/B44</f>
        <v>-0.14470149370210228</v>
      </c>
      <c r="H44" s="19">
        <v>2874.1560000000009</v>
      </c>
      <c r="I44" s="140">
        <v>2505.8969999999995</v>
      </c>
      <c r="J44" s="247">
        <f t="shared" si="21"/>
        <v>5.9055141892927321E-2</v>
      </c>
      <c r="K44" s="215">
        <f t="shared" si="22"/>
        <v>5.0291610005166423E-2</v>
      </c>
      <c r="L44" s="52">
        <f t="shared" ref="L44:L55" si="29">(I44-H44)/H44</f>
        <v>-0.12812770079285929</v>
      </c>
      <c r="N44" s="27">
        <f t="shared" si="23"/>
        <v>1.7944128985937042</v>
      </c>
      <c r="O44" s="152">
        <f t="shared" si="24"/>
        <v>1.8291846508602845</v>
      </c>
      <c r="P44" s="52">
        <f t="shared" si="27"/>
        <v>1.9377787739840228E-2</v>
      </c>
    </row>
    <row r="45" spans="1:16" ht="20.100000000000001" customHeight="1" x14ac:dyDescent="0.25">
      <c r="A45" s="38" t="s">
        <v>171</v>
      </c>
      <c r="B45" s="19">
        <v>14052.970000000005</v>
      </c>
      <c r="C45" s="140">
        <v>6998.9100000000008</v>
      </c>
      <c r="D45" s="247">
        <f t="shared" si="19"/>
        <v>6.7499412567012057E-2</v>
      </c>
      <c r="E45" s="215">
        <f t="shared" si="20"/>
        <v>3.3293656970170706E-2</v>
      </c>
      <c r="F45" s="52">
        <f t="shared" si="28"/>
        <v>-0.50196221866267432</v>
      </c>
      <c r="H45" s="19">
        <v>3602.8609999999999</v>
      </c>
      <c r="I45" s="140">
        <v>1869.8439999999998</v>
      </c>
      <c r="J45" s="247">
        <f t="shared" si="21"/>
        <v>7.4027807667883708E-2</v>
      </c>
      <c r="K45" s="215">
        <f t="shared" si="22"/>
        <v>3.7526468653141139E-2</v>
      </c>
      <c r="L45" s="52">
        <f t="shared" si="29"/>
        <v>-0.48101134070950841</v>
      </c>
      <c r="N45" s="27">
        <f t="shared" si="23"/>
        <v>2.5637719286385714</v>
      </c>
      <c r="O45" s="152">
        <f t="shared" si="24"/>
        <v>2.671621723954158</v>
      </c>
      <c r="P45" s="52">
        <f t="shared" si="27"/>
        <v>4.2066844601445337E-2</v>
      </c>
    </row>
    <row r="46" spans="1:16" ht="20.100000000000001" customHeight="1" x14ac:dyDescent="0.25">
      <c r="A46" s="38" t="s">
        <v>181</v>
      </c>
      <c r="B46" s="19">
        <v>7071.9999999999991</v>
      </c>
      <c r="C46" s="140">
        <v>5050.3900000000003</v>
      </c>
      <c r="D46" s="247">
        <f t="shared" si="19"/>
        <v>3.3968324537368901E-2</v>
      </c>
      <c r="E46" s="215">
        <f t="shared" si="20"/>
        <v>2.4024591290012363E-2</v>
      </c>
      <c r="F46" s="52">
        <f t="shared" si="28"/>
        <v>-0.28586114253393652</v>
      </c>
      <c r="H46" s="19">
        <v>1989.9809999999998</v>
      </c>
      <c r="I46" s="140">
        <v>1507.6729999999993</v>
      </c>
      <c r="J46" s="247">
        <f t="shared" si="21"/>
        <v>4.0888041678749987E-2</v>
      </c>
      <c r="K46" s="215">
        <f t="shared" si="22"/>
        <v>3.0257948563456222E-2</v>
      </c>
      <c r="L46" s="52">
        <f t="shared" si="29"/>
        <v>-0.24236814321342792</v>
      </c>
      <c r="N46" s="27">
        <f t="shared" si="23"/>
        <v>2.8138871606334841</v>
      </c>
      <c r="O46" s="152">
        <f t="shared" si="24"/>
        <v>2.9852605442351958</v>
      </c>
      <c r="P46" s="52">
        <f t="shared" si="27"/>
        <v>6.0902720620513731E-2</v>
      </c>
    </row>
    <row r="47" spans="1:16" ht="20.100000000000001" customHeight="1" x14ac:dyDescent="0.25">
      <c r="A47" s="38" t="s">
        <v>176</v>
      </c>
      <c r="B47" s="19">
        <v>5154.1499999999996</v>
      </c>
      <c r="C47" s="140">
        <v>5446.3099999999995</v>
      </c>
      <c r="D47" s="247">
        <f t="shared" si="19"/>
        <v>2.4756481888331437E-2</v>
      </c>
      <c r="E47" s="215">
        <f t="shared" si="20"/>
        <v>2.5907973797807144E-2</v>
      </c>
      <c r="F47" s="52">
        <f t="shared" si="28"/>
        <v>5.6684419351396426E-2</v>
      </c>
      <c r="H47" s="19">
        <v>1288.7050000000004</v>
      </c>
      <c r="I47" s="140">
        <v>1389.807</v>
      </c>
      <c r="J47" s="247">
        <f t="shared" si="21"/>
        <v>2.6478958216994797E-2</v>
      </c>
      <c r="K47" s="215">
        <f t="shared" si="22"/>
        <v>2.7892459916129972E-2</v>
      </c>
      <c r="L47" s="52">
        <f t="shared" si="29"/>
        <v>7.8452399889811564E-2</v>
      </c>
      <c r="N47" s="27">
        <f t="shared" si="23"/>
        <v>2.5003249808406824</v>
      </c>
      <c r="O47" s="152">
        <f t="shared" si="24"/>
        <v>2.5518323415303206</v>
      </c>
      <c r="P47" s="52">
        <f t="shared" si="27"/>
        <v>2.0600266399098188E-2</v>
      </c>
    </row>
    <row r="48" spans="1:16" ht="20.100000000000001" customHeight="1" x14ac:dyDescent="0.25">
      <c r="A48" s="38" t="s">
        <v>175</v>
      </c>
      <c r="B48" s="19">
        <v>4603.29</v>
      </c>
      <c r="C48" s="140">
        <v>4703.32</v>
      </c>
      <c r="D48" s="247">
        <f t="shared" si="19"/>
        <v>2.2110583803679994E-2</v>
      </c>
      <c r="E48" s="215">
        <f t="shared" si="20"/>
        <v>2.2373587130130729E-2</v>
      </c>
      <c r="F48" s="52">
        <f t="shared" si="28"/>
        <v>2.1730110421024906E-2</v>
      </c>
      <c r="H48" s="19">
        <v>1327.6220000000001</v>
      </c>
      <c r="I48" s="140">
        <v>1044.357</v>
      </c>
      <c r="J48" s="247">
        <f t="shared" si="21"/>
        <v>2.7278583900864094E-2</v>
      </c>
      <c r="K48" s="215">
        <f t="shared" si="22"/>
        <v>2.0959518667433497E-2</v>
      </c>
      <c r="L48" s="52">
        <f t="shared" si="29"/>
        <v>-0.21336268907866854</v>
      </c>
      <c r="N48" s="27">
        <f t="shared" si="23"/>
        <v>2.884072044124963</v>
      </c>
      <c r="O48" s="152">
        <f t="shared" si="24"/>
        <v>2.2204676696461223</v>
      </c>
      <c r="P48" s="52">
        <f t="shared" si="27"/>
        <v>-0.23009285632466939</v>
      </c>
    </row>
    <row r="49" spans="1:16" ht="20.100000000000001" customHeight="1" x14ac:dyDescent="0.25">
      <c r="A49" s="38" t="s">
        <v>186</v>
      </c>
      <c r="B49" s="19">
        <v>3133.6</v>
      </c>
      <c r="C49" s="140">
        <v>3513.7999999999997</v>
      </c>
      <c r="D49" s="247">
        <f t="shared" si="19"/>
        <v>1.5051349232225565E-2</v>
      </c>
      <c r="E49" s="215">
        <f t="shared" si="20"/>
        <v>1.671506732645309E-2</v>
      </c>
      <c r="F49" s="52">
        <f t="shared" si="28"/>
        <v>0.12133009956599433</v>
      </c>
      <c r="H49" s="19">
        <v>799.72600000000023</v>
      </c>
      <c r="I49" s="140">
        <v>961.50599999999997</v>
      </c>
      <c r="J49" s="247">
        <f t="shared" si="21"/>
        <v>1.6431930766967136E-2</v>
      </c>
      <c r="K49" s="215">
        <f t="shared" si="22"/>
        <v>1.9296756718104359E-2</v>
      </c>
      <c r="L49" s="52">
        <f t="shared" si="29"/>
        <v>0.20229428579288369</v>
      </c>
      <c r="N49" s="27">
        <f t="shared" ref="N49" si="30">(H49/B49)*10</f>
        <v>2.5520998212918053</v>
      </c>
      <c r="O49" s="152">
        <f t="shared" ref="O49" si="31">(I49/C49)*10</f>
        <v>2.7363708805282032</v>
      </c>
      <c r="P49" s="52">
        <f t="shared" ref="P49" si="32">(O49-N49)/N49</f>
        <v>7.2203703671404482E-2</v>
      </c>
    </row>
    <row r="50" spans="1:16" ht="20.100000000000001" customHeight="1" x14ac:dyDescent="0.25">
      <c r="A50" s="38" t="s">
        <v>187</v>
      </c>
      <c r="B50" s="19">
        <v>6352.0299999999988</v>
      </c>
      <c r="C50" s="140">
        <v>3439.5</v>
      </c>
      <c r="D50" s="247">
        <f t="shared" si="19"/>
        <v>3.0510155049646968E-2</v>
      </c>
      <c r="E50" s="215">
        <f t="shared" si="20"/>
        <v>1.6361623902708011E-2</v>
      </c>
      <c r="F50" s="52">
        <f t="shared" si="28"/>
        <v>-0.45851955988872839</v>
      </c>
      <c r="H50" s="19">
        <v>1519.4949999999999</v>
      </c>
      <c r="I50" s="140">
        <v>879.86</v>
      </c>
      <c r="J50" s="247">
        <f t="shared" si="21"/>
        <v>3.1220988989669862E-2</v>
      </c>
      <c r="K50" s="215">
        <f t="shared" si="22"/>
        <v>1.765817828072971E-2</v>
      </c>
      <c r="L50" s="52">
        <f t="shared" si="29"/>
        <v>-0.42095235588139474</v>
      </c>
      <c r="N50" s="27">
        <f t="shared" si="23"/>
        <v>2.3921407801915295</v>
      </c>
      <c r="O50" s="152">
        <f t="shared" si="24"/>
        <v>2.558104375635994</v>
      </c>
      <c r="P50" s="52">
        <f t="shared" si="27"/>
        <v>6.9378690760489609E-2</v>
      </c>
    </row>
    <row r="51" spans="1:16" ht="20.100000000000001" customHeight="1" x14ac:dyDescent="0.25">
      <c r="A51" s="38" t="s">
        <v>190</v>
      </c>
      <c r="B51" s="19">
        <v>1325.7699999999998</v>
      </c>
      <c r="C51" s="140">
        <v>1929.7200000000003</v>
      </c>
      <c r="D51" s="247">
        <f t="shared" si="19"/>
        <v>6.3679561116950743E-3</v>
      </c>
      <c r="E51" s="215">
        <f t="shared" si="20"/>
        <v>9.1796345042982151E-3</v>
      </c>
      <c r="F51" s="52">
        <f t="shared" si="28"/>
        <v>0.45554658802054704</v>
      </c>
      <c r="H51" s="19">
        <v>244.23400000000007</v>
      </c>
      <c r="I51" s="140">
        <v>399.2</v>
      </c>
      <c r="J51" s="247">
        <f t="shared" si="21"/>
        <v>5.0182639790871519E-3</v>
      </c>
      <c r="K51" s="215">
        <f t="shared" si="22"/>
        <v>8.0116663669984999E-3</v>
      </c>
      <c r="L51" s="52">
        <f t="shared" si="29"/>
        <v>0.63449806333270509</v>
      </c>
      <c r="N51" s="27">
        <f t="shared" ref="N51" si="33">(H51/B51)*10</f>
        <v>1.8422049073368694</v>
      </c>
      <c r="O51" s="152">
        <f t="shared" ref="O51" si="34">(I51/C51)*10</f>
        <v>2.0686939037787861</v>
      </c>
      <c r="P51" s="52">
        <f t="shared" ref="P51" si="35">(O51-N51)/N51</f>
        <v>0.12294451911396441</v>
      </c>
    </row>
    <row r="52" spans="1:16" ht="20.100000000000001" customHeight="1" x14ac:dyDescent="0.25">
      <c r="A52" s="38" t="s">
        <v>191</v>
      </c>
      <c r="B52" s="19">
        <v>1154.6199999999999</v>
      </c>
      <c r="C52" s="140">
        <v>1384.99</v>
      </c>
      <c r="D52" s="247">
        <f t="shared" si="19"/>
        <v>5.5458861534695815E-3</v>
      </c>
      <c r="E52" s="215">
        <f t="shared" si="20"/>
        <v>6.5883661837510014E-3</v>
      </c>
      <c r="F52" s="52">
        <f t="shared" si="28"/>
        <v>0.19952018846027275</v>
      </c>
      <c r="H52" s="19">
        <v>269.44400000000002</v>
      </c>
      <c r="I52" s="140">
        <v>345.35100000000006</v>
      </c>
      <c r="J52" s="247">
        <f t="shared" si="21"/>
        <v>5.5362526084867716E-3</v>
      </c>
      <c r="K52" s="215">
        <f t="shared" si="22"/>
        <v>6.9309543875483454E-3</v>
      </c>
      <c r="L52" s="52">
        <f t="shared" si="29"/>
        <v>0.28171716571903638</v>
      </c>
      <c r="N52" s="27">
        <f t="shared" ref="N52:N53" si="36">(H52/B52)*10</f>
        <v>2.3336162546985157</v>
      </c>
      <c r="O52" s="152">
        <f t="shared" ref="O52:O53" si="37">(I52/C52)*10</f>
        <v>2.4935270290760227</v>
      </c>
      <c r="P52" s="52">
        <f t="shared" ref="P52:P53" si="38">(O52-N52)/N52</f>
        <v>6.8524880239217476E-2</v>
      </c>
    </row>
    <row r="53" spans="1:16" ht="20.100000000000001" customHeight="1" x14ac:dyDescent="0.25">
      <c r="A53" s="38" t="s">
        <v>193</v>
      </c>
      <c r="B53" s="19">
        <v>1781.05</v>
      </c>
      <c r="C53" s="140">
        <v>648.92000000000007</v>
      </c>
      <c r="D53" s="247">
        <f t="shared" si="19"/>
        <v>8.5547630680544232E-3</v>
      </c>
      <c r="E53" s="215">
        <f t="shared" si="20"/>
        <v>3.0868977999550179E-3</v>
      </c>
      <c r="F53" s="52">
        <f t="shared" si="28"/>
        <v>-0.63565312596502055</v>
      </c>
      <c r="H53" s="19">
        <v>385.553</v>
      </c>
      <c r="I53" s="140">
        <v>164.86900000000003</v>
      </c>
      <c r="J53" s="247">
        <f t="shared" si="21"/>
        <v>7.9219385176879063E-3</v>
      </c>
      <c r="K53" s="215">
        <f t="shared" si="22"/>
        <v>3.3088061679876651E-3</v>
      </c>
      <c r="L53" s="52">
        <f t="shared" si="29"/>
        <v>-0.57238304461384026</v>
      </c>
      <c r="N53" s="27">
        <f t="shared" si="36"/>
        <v>2.1647511299514335</v>
      </c>
      <c r="O53" s="152">
        <f t="shared" si="37"/>
        <v>2.5406675707329103</v>
      </c>
      <c r="P53" s="52">
        <f t="shared" si="38"/>
        <v>0.17365342167065206</v>
      </c>
    </row>
    <row r="54" spans="1:16" ht="20.100000000000001" customHeight="1" x14ac:dyDescent="0.25">
      <c r="A54" s="38" t="s">
        <v>192</v>
      </c>
      <c r="B54" s="19">
        <v>748.22999999999979</v>
      </c>
      <c r="C54" s="140">
        <v>636.18000000000006</v>
      </c>
      <c r="D54" s="247">
        <f t="shared" si="19"/>
        <v>3.5939082958986891E-3</v>
      </c>
      <c r="E54" s="215">
        <f t="shared" si="20"/>
        <v>3.0262939073774633E-3</v>
      </c>
      <c r="F54" s="52">
        <f t="shared" si="28"/>
        <v>-0.14975341806663695</v>
      </c>
      <c r="H54" s="19">
        <v>168.58199999999997</v>
      </c>
      <c r="I54" s="140">
        <v>145.65599999999998</v>
      </c>
      <c r="J54" s="247">
        <f t="shared" si="21"/>
        <v>3.4638460579709202E-3</v>
      </c>
      <c r="K54" s="215">
        <f t="shared" si="22"/>
        <v>2.9232146201190715E-3</v>
      </c>
      <c r="L54" s="52">
        <f t="shared" si="29"/>
        <v>-0.13599316653023449</v>
      </c>
      <c r="N54" s="27">
        <f t="shared" ref="N54" si="39">(H54/B54)*10</f>
        <v>2.2530772623391204</v>
      </c>
      <c r="O54" s="152">
        <f t="shared" ref="O54" si="40">(I54/C54)*10</f>
        <v>2.2895406960294249</v>
      </c>
      <c r="P54" s="52">
        <f t="shared" ref="P54" si="41">(O54-N54)/N54</f>
        <v>1.6183836346760929E-2</v>
      </c>
    </row>
    <row r="55" spans="1:16" ht="20.100000000000001" customHeight="1" x14ac:dyDescent="0.25">
      <c r="A55" s="38" t="s">
        <v>189</v>
      </c>
      <c r="B55" s="19">
        <v>181.57</v>
      </c>
      <c r="C55" s="140">
        <v>208.25000000000003</v>
      </c>
      <c r="D55" s="247">
        <f t="shared" si="19"/>
        <v>8.7211944092902601E-4</v>
      </c>
      <c r="E55" s="215">
        <f t="shared" si="20"/>
        <v>9.9064055174849378E-4</v>
      </c>
      <c r="F55" s="52">
        <f t="shared" si="28"/>
        <v>0.14694057388335097</v>
      </c>
      <c r="H55" s="19">
        <v>62.467000000000006</v>
      </c>
      <c r="I55" s="140">
        <v>75.641999999999982</v>
      </c>
      <c r="J55" s="247">
        <f t="shared" si="21"/>
        <v>1.2835063749585931E-3</v>
      </c>
      <c r="K55" s="215">
        <f t="shared" si="22"/>
        <v>1.5180823329972455E-3</v>
      </c>
      <c r="L55" s="52">
        <f t="shared" si="29"/>
        <v>0.21091136119871251</v>
      </c>
      <c r="N55" s="27">
        <f t="shared" ref="N55" si="42">(H55/B55)*10</f>
        <v>3.4403811202291132</v>
      </c>
      <c r="O55" s="152">
        <f t="shared" ref="O55" si="43">(I55/C55)*10</f>
        <v>3.6322689075630237</v>
      </c>
      <c r="P55" s="52">
        <f t="shared" ref="P55" si="44">(O55-N55)/N55</f>
        <v>5.5775154155343003E-2</v>
      </c>
    </row>
    <row r="56" spans="1:16" ht="20.100000000000001" customHeight="1" x14ac:dyDescent="0.25">
      <c r="A56" s="38" t="s">
        <v>185</v>
      </c>
      <c r="B56" s="19">
        <v>22.41</v>
      </c>
      <c r="C56" s="140">
        <v>273.67</v>
      </c>
      <c r="D56" s="247">
        <f t="shared" si="19"/>
        <v>1.0764001030577448E-4</v>
      </c>
      <c r="E56" s="215">
        <f t="shared" si="20"/>
        <v>1.3018420158319821E-3</v>
      </c>
      <c r="F56" s="52">
        <f t="shared" ref="F56:F59" si="45">(C56-B56)/B56</f>
        <v>11.211958946898706</v>
      </c>
      <c r="H56" s="19">
        <v>12.625999999999999</v>
      </c>
      <c r="I56" s="140">
        <v>65.664000000000001</v>
      </c>
      <c r="J56" s="247">
        <f t="shared" si="21"/>
        <v>2.5942580066638695E-4</v>
      </c>
      <c r="K56" s="215">
        <f t="shared" si="22"/>
        <v>1.3178308124313365E-3</v>
      </c>
      <c r="L56" s="52">
        <f t="shared" ref="L56:L59" si="46">(I56-H56)/H56</f>
        <v>4.2006969744970704</v>
      </c>
      <c r="N56" s="27">
        <f t="shared" si="23"/>
        <v>5.6340919232485493</v>
      </c>
      <c r="O56" s="152">
        <f t="shared" si="24"/>
        <v>2.3993861219717179</v>
      </c>
      <c r="P56" s="52">
        <f t="shared" ref="P56" si="47">(O56-N56)/N56</f>
        <v>-0.57413081741338345</v>
      </c>
    </row>
    <row r="57" spans="1:16" ht="20.100000000000001" customHeight="1" x14ac:dyDescent="0.25">
      <c r="A57" s="38" t="s">
        <v>188</v>
      </c>
      <c r="B57" s="19">
        <v>157.81</v>
      </c>
      <c r="C57" s="140">
        <v>206.29000000000002</v>
      </c>
      <c r="D57" s="247">
        <f t="shared" si="19"/>
        <v>7.5799509265302416E-4</v>
      </c>
      <c r="E57" s="215">
        <f t="shared" si="20"/>
        <v>9.8131687596733131E-4</v>
      </c>
      <c r="F57" s="52">
        <f t="shared" si="45"/>
        <v>0.3072048666117484</v>
      </c>
      <c r="H57" s="19">
        <v>38.622999999999998</v>
      </c>
      <c r="I57" s="140">
        <v>48.960999999999999</v>
      </c>
      <c r="J57" s="247">
        <f t="shared" si="21"/>
        <v>7.9358488033722983E-4</v>
      </c>
      <c r="K57" s="215">
        <f t="shared" si="22"/>
        <v>9.8261321892438255E-4</v>
      </c>
      <c r="L57" s="52">
        <f t="shared" si="46"/>
        <v>0.26766434507935688</v>
      </c>
      <c r="N57" s="27">
        <f t="shared" ref="N57:N59" si="48">(H57/B57)*10</f>
        <v>2.4474367910778785</v>
      </c>
      <c r="O57" s="152">
        <f t="shared" ref="O57:O59" si="49">(I57/C57)*10</f>
        <v>2.3734063696737602</v>
      </c>
      <c r="P57" s="52">
        <f t="shared" ref="P57:P59" si="50">(O57-N57)/N57</f>
        <v>-3.0248144374553788E-2</v>
      </c>
    </row>
    <row r="58" spans="1:16" ht="20.100000000000001" customHeight="1" x14ac:dyDescent="0.25">
      <c r="A58" s="38" t="s">
        <v>217</v>
      </c>
      <c r="B58" s="19">
        <v>21.590000000000003</v>
      </c>
      <c r="C58" s="140">
        <v>87.110000000000014</v>
      </c>
      <c r="D58" s="247">
        <f t="shared" si="19"/>
        <v>1.0370137539052528E-4</v>
      </c>
      <c r="E58" s="215">
        <f t="shared" si="20"/>
        <v>4.1438030474339155E-4</v>
      </c>
      <c r="F58" s="52">
        <f t="shared" si="45"/>
        <v>3.0347383047707273</v>
      </c>
      <c r="H58" s="19">
        <v>7.8120000000000003</v>
      </c>
      <c r="I58" s="140">
        <v>18.206999999999997</v>
      </c>
      <c r="J58" s="247">
        <f t="shared" si="21"/>
        <v>1.6051277956643554E-4</v>
      </c>
      <c r="K58" s="215">
        <f t="shared" si="22"/>
        <v>3.6540182751488393E-4</v>
      </c>
      <c r="L58" s="52">
        <f t="shared" si="46"/>
        <v>1.3306451612903221</v>
      </c>
      <c r="N58" s="27">
        <f t="shared" ref="N58" si="51">(H58/B58)*10</f>
        <v>3.6183418249189438</v>
      </c>
      <c r="O58" s="152">
        <f t="shared" ref="O58" si="52">(I58/C58)*10</f>
        <v>2.0901159453564451</v>
      </c>
      <c r="P58" s="52">
        <f t="shared" ref="P58" si="53">(O58-N58)/N58</f>
        <v>-0.42235530900863222</v>
      </c>
    </row>
    <row r="59" spans="1:16" ht="20.100000000000001" customHeight="1" x14ac:dyDescent="0.25">
      <c r="A59" s="38" t="s">
        <v>194</v>
      </c>
      <c r="B59" s="19">
        <v>30.18</v>
      </c>
      <c r="C59" s="140">
        <v>79.530000000000015</v>
      </c>
      <c r="D59" s="247">
        <f t="shared" si="19"/>
        <v>1.4496097773441651E-4</v>
      </c>
      <c r="E59" s="215">
        <f t="shared" si="20"/>
        <v>3.7832241575297821E-4</v>
      </c>
      <c r="F59" s="52">
        <f t="shared" si="45"/>
        <v>1.6351888667992054</v>
      </c>
      <c r="H59" s="19">
        <v>5.532</v>
      </c>
      <c r="I59" s="140">
        <v>18.196999999999999</v>
      </c>
      <c r="J59" s="247">
        <f t="shared" si="21"/>
        <v>1.1366573176670781E-4</v>
      </c>
      <c r="K59" s="215">
        <f t="shared" si="22"/>
        <v>3.6520113446961849E-4</v>
      </c>
      <c r="L59" s="52">
        <f t="shared" si="46"/>
        <v>2.2894070860448301</v>
      </c>
      <c r="N59" s="27">
        <f t="shared" si="48"/>
        <v>1.8330019880715707</v>
      </c>
      <c r="O59" s="152">
        <f t="shared" si="49"/>
        <v>2.288067395951213</v>
      </c>
      <c r="P59" s="52">
        <f t="shared" si="50"/>
        <v>0.2482623646024513</v>
      </c>
    </row>
    <row r="60" spans="1:16" ht="20.100000000000001" customHeight="1" x14ac:dyDescent="0.25">
      <c r="A60" s="38" t="s">
        <v>196</v>
      </c>
      <c r="B60" s="19">
        <v>7.84</v>
      </c>
      <c r="C60" s="140">
        <v>52.780000000000015</v>
      </c>
      <c r="D60" s="247">
        <f t="shared" si="19"/>
        <v>3.7657192360431588E-5</v>
      </c>
      <c r="E60" s="215">
        <f t="shared" si="20"/>
        <v>2.5107326924987038E-4</v>
      </c>
      <c r="F60" s="52">
        <f t="shared" ref="F60:F61" si="54">(C60-B60)/B60</f>
        <v>5.7321428571428585</v>
      </c>
      <c r="H60" s="19">
        <v>4.1019999999999994</v>
      </c>
      <c r="I60" s="140">
        <v>14.988999999999999</v>
      </c>
      <c r="J60" s="247">
        <f t="shared" si="21"/>
        <v>8.4283592137931196E-5</v>
      </c>
      <c r="K60" s="215">
        <f t="shared" si="22"/>
        <v>3.0081880554844816E-4</v>
      </c>
      <c r="L60" s="52">
        <f t="shared" ref="L60:L61" si="55">(I60-H60)/H60</f>
        <v>2.6540711847879086</v>
      </c>
      <c r="N60" s="27">
        <f t="shared" ref="N60:N61" si="56">(H60/B60)*10</f>
        <v>5.2321428571428559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215.60000000000582</v>
      </c>
      <c r="C61" s="140">
        <f>C62-SUM(C39:C60)</f>
        <v>93.160000000003492</v>
      </c>
      <c r="D61" s="247">
        <f t="shared" si="19"/>
        <v>1.0355727899118968E-3</v>
      </c>
      <c r="E61" s="215">
        <f t="shared" si="20"/>
        <v>4.4316001825158764E-4</v>
      </c>
      <c r="F61" s="52">
        <f t="shared" si="54"/>
        <v>-0.56790352504637764</v>
      </c>
      <c r="H61" s="19">
        <f>H62-SUM(H39:H60)</f>
        <v>67.388999999995576</v>
      </c>
      <c r="I61" s="140">
        <f>I62-SUM(I39:I60)</f>
        <v>32.99100000000908</v>
      </c>
      <c r="J61" s="247">
        <f t="shared" si="21"/>
        <v>1.3846384667437039E-3</v>
      </c>
      <c r="K61" s="215">
        <f t="shared" si="22"/>
        <v>6.621064256355718E-4</v>
      </c>
      <c r="L61" s="52">
        <f t="shared" si="55"/>
        <v>-0.51043938921765797</v>
      </c>
      <c r="N61" s="27">
        <f t="shared" si="56"/>
        <v>3.125649350649061</v>
      </c>
      <c r="O61" s="152">
        <f t="shared" ref="O61" si="58">(I61/C61)*10</f>
        <v>3.5413267496788152</v>
      </c>
      <c r="P61" s="52">
        <f t="shared" si="57"/>
        <v>0.13298913358385392</v>
      </c>
    </row>
    <row r="62" spans="1:16" ht="26.25" customHeight="1" thickBot="1" x14ac:dyDescent="0.3">
      <c r="A62" s="12" t="s">
        <v>18</v>
      </c>
      <c r="B62" s="17">
        <v>208193.96</v>
      </c>
      <c r="C62" s="145">
        <v>210217.52000000002</v>
      </c>
      <c r="D62" s="253">
        <f>SUM(D39:D61)</f>
        <v>1.0000000000000002</v>
      </c>
      <c r="E62" s="254">
        <f>SUM(E39:E61)</f>
        <v>1</v>
      </c>
      <c r="F62" s="57">
        <f t="shared" si="25"/>
        <v>9.7195903281729543E-3</v>
      </c>
      <c r="G62" s="1"/>
      <c r="H62" s="17">
        <v>48669.02199999999</v>
      </c>
      <c r="I62" s="145">
        <v>49827.337000000007</v>
      </c>
      <c r="J62" s="253">
        <f>SUM(J39:J61)</f>
        <v>1</v>
      </c>
      <c r="K62" s="254">
        <f>SUM(K39:K61)</f>
        <v>0.99999999999999978</v>
      </c>
      <c r="L62" s="57">
        <f t="shared" si="26"/>
        <v>2.3799841303571236E-2</v>
      </c>
      <c r="M62" s="1"/>
      <c r="N62" s="29">
        <f t="shared" si="23"/>
        <v>2.3376769431735673</v>
      </c>
      <c r="O62" s="146">
        <f t="shared" si="24"/>
        <v>2.3702751797281216</v>
      </c>
      <c r="P62" s="57">
        <f t="shared" si="8"/>
        <v>1.3944714067419343E-2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166</v>
      </c>
      <c r="B68" s="39">
        <v>75005.53</v>
      </c>
      <c r="C68" s="147">
        <v>81879.439999999988</v>
      </c>
      <c r="D68" s="247">
        <f>B68/$B$96</f>
        <v>0.22094569213587958</v>
      </c>
      <c r="E68" s="246">
        <f>C68/$C$96</f>
        <v>0.23976591096940061</v>
      </c>
      <c r="F68" s="61">
        <f t="shared" ref="F68:F76" si="59">(C68-B68)/B68</f>
        <v>9.1645376014275068E-2</v>
      </c>
      <c r="H68" s="19">
        <v>18636.664000000001</v>
      </c>
      <c r="I68" s="147">
        <v>21189.209000000003</v>
      </c>
      <c r="J68" s="261">
        <f>H68/$H$96</f>
        <v>0.20822100905069932</v>
      </c>
      <c r="K68" s="246">
        <f>I68/$I$96</f>
        <v>0.23172714834313987</v>
      </c>
      <c r="L68" s="61">
        <f t="shared" ref="L68:L76" si="60">(I68-H68)/H68</f>
        <v>0.13696362181557825</v>
      </c>
      <c r="N68" s="41">
        <f t="shared" ref="N68:N96" si="61">(H68/B68)*10</f>
        <v>2.4847053277271689</v>
      </c>
      <c r="O68" s="149">
        <f t="shared" ref="O68:O96" si="62">(I68/C68)*10</f>
        <v>2.5878546555765407</v>
      </c>
      <c r="P68" s="61">
        <f t="shared" si="8"/>
        <v>4.1513706554380615E-2</v>
      </c>
    </row>
    <row r="69" spans="1:16" ht="20.100000000000001" customHeight="1" x14ac:dyDescent="0.25">
      <c r="A69" s="38" t="s">
        <v>163</v>
      </c>
      <c r="B69" s="19">
        <v>59689.549999999996</v>
      </c>
      <c r="C69" s="140">
        <v>60783.349999999991</v>
      </c>
      <c r="D69" s="247">
        <f t="shared" ref="D69:D95" si="63">B69/$B$96</f>
        <v>0.17582902138054607</v>
      </c>
      <c r="E69" s="215">
        <f t="shared" ref="E69:E95" si="64">C69/$C$96</f>
        <v>0.1779906565619149</v>
      </c>
      <c r="F69" s="52">
        <f t="shared" si="59"/>
        <v>1.8324815650310577E-2</v>
      </c>
      <c r="H69" s="19">
        <v>15562.624000000003</v>
      </c>
      <c r="I69" s="140">
        <v>15751.250000000002</v>
      </c>
      <c r="J69" s="262">
        <f t="shared" ref="J69:J95" si="65">H69/$H$96</f>
        <v>0.17387582202247306</v>
      </c>
      <c r="K69" s="215">
        <f t="shared" ref="K69:K96" si="66">I69/$I$96</f>
        <v>0.17225712603712021</v>
      </c>
      <c r="L69" s="52">
        <f t="shared" si="60"/>
        <v>1.2120449610554E-2</v>
      </c>
      <c r="N69" s="40">
        <f t="shared" si="61"/>
        <v>2.6072610699862881</v>
      </c>
      <c r="O69" s="143">
        <f t="shared" si="62"/>
        <v>2.5913757632641183</v>
      </c>
      <c r="P69" s="52">
        <f t="shared" si="8"/>
        <v>-6.0927181036969785E-3</v>
      </c>
    </row>
    <row r="70" spans="1:16" ht="20.100000000000001" customHeight="1" x14ac:dyDescent="0.25">
      <c r="A70" s="38" t="s">
        <v>165</v>
      </c>
      <c r="B70" s="19">
        <v>60414.719999999987</v>
      </c>
      <c r="C70" s="140">
        <v>58604.739999999983</v>
      </c>
      <c r="D70" s="247">
        <f t="shared" si="63"/>
        <v>0.17796517304251253</v>
      </c>
      <c r="E70" s="215">
        <f t="shared" si="64"/>
        <v>0.17161107688602742</v>
      </c>
      <c r="F70" s="52">
        <f t="shared" si="59"/>
        <v>-2.9959254963028939E-2</v>
      </c>
      <c r="H70" s="19">
        <v>15114.408000000001</v>
      </c>
      <c r="I70" s="140">
        <v>14743.678000000002</v>
      </c>
      <c r="J70" s="262">
        <f t="shared" si="65"/>
        <v>0.16886805948553679</v>
      </c>
      <c r="K70" s="215">
        <f t="shared" si="66"/>
        <v>0.16123822550570377</v>
      </c>
      <c r="L70" s="52">
        <f t="shared" si="60"/>
        <v>-2.4528251453844539E-2</v>
      </c>
      <c r="N70" s="40">
        <f t="shared" si="61"/>
        <v>2.5017757261806399</v>
      </c>
      <c r="O70" s="143">
        <f t="shared" si="62"/>
        <v>2.515782511790003</v>
      </c>
      <c r="P70" s="52">
        <f t="shared" si="8"/>
        <v>5.5987375138324951E-3</v>
      </c>
    </row>
    <row r="71" spans="1:16" ht="20.100000000000001" customHeight="1" x14ac:dyDescent="0.25">
      <c r="A71" s="38" t="s">
        <v>167</v>
      </c>
      <c r="B71" s="19">
        <v>28985.069999999992</v>
      </c>
      <c r="C71" s="140">
        <v>27398</v>
      </c>
      <c r="D71" s="247">
        <f t="shared" si="63"/>
        <v>8.5382055866506337E-2</v>
      </c>
      <c r="E71" s="215">
        <f t="shared" si="64"/>
        <v>8.0229010222097746E-2</v>
      </c>
      <c r="F71" s="52">
        <f t="shared" si="59"/>
        <v>-5.4754740975267363E-2</v>
      </c>
      <c r="H71" s="19">
        <v>9009.9310000000005</v>
      </c>
      <c r="I71" s="140">
        <v>8072.9810000000016</v>
      </c>
      <c r="J71" s="262">
        <f t="shared" si="65"/>
        <v>0.10066484668592922</v>
      </c>
      <c r="K71" s="215">
        <f t="shared" si="66"/>
        <v>8.8286866478043124E-2</v>
      </c>
      <c r="L71" s="52">
        <f t="shared" si="60"/>
        <v>-0.10399080747677189</v>
      </c>
      <c r="N71" s="40">
        <f t="shared" si="61"/>
        <v>3.1084730863165082</v>
      </c>
      <c r="O71" s="143">
        <f t="shared" si="62"/>
        <v>2.9465585079202867</v>
      </c>
      <c r="P71" s="52">
        <f t="shared" si="8"/>
        <v>-5.2088139063828184E-2</v>
      </c>
    </row>
    <row r="72" spans="1:16" ht="20.100000000000001" customHeight="1" x14ac:dyDescent="0.25">
      <c r="A72" s="38" t="s">
        <v>173</v>
      </c>
      <c r="B72" s="19">
        <v>16268.949999999999</v>
      </c>
      <c r="C72" s="140">
        <v>14937.97</v>
      </c>
      <c r="D72" s="247">
        <f t="shared" si="63"/>
        <v>4.7923858655142065E-2</v>
      </c>
      <c r="E72" s="215">
        <f t="shared" si="64"/>
        <v>4.3742555946689153E-2</v>
      </c>
      <c r="F72" s="52">
        <f t="shared" si="59"/>
        <v>-8.1811057259380579E-2</v>
      </c>
      <c r="H72" s="19">
        <v>5362.4670000000006</v>
      </c>
      <c r="I72" s="140">
        <v>5248.554000000001</v>
      </c>
      <c r="J72" s="262">
        <f t="shared" si="65"/>
        <v>5.9912991388430703E-2</v>
      </c>
      <c r="K72" s="215">
        <f t="shared" si="66"/>
        <v>5.7398671717522831E-2</v>
      </c>
      <c r="L72" s="52">
        <f t="shared" si="60"/>
        <v>-2.124264820650636E-2</v>
      </c>
      <c r="N72" s="40">
        <f t="shared" si="61"/>
        <v>3.2961358907612359</v>
      </c>
      <c r="O72" s="143">
        <f t="shared" si="62"/>
        <v>3.5135657656294672</v>
      </c>
      <c r="P72" s="52">
        <f t="shared" ref="P72:P76" si="67">(O72-N72)/N72</f>
        <v>6.5965082167172506E-2</v>
      </c>
    </row>
    <row r="73" spans="1:16" ht="20.100000000000001" customHeight="1" x14ac:dyDescent="0.25">
      <c r="A73" s="38" t="s">
        <v>177</v>
      </c>
      <c r="B73" s="19">
        <v>17308.989999999998</v>
      </c>
      <c r="C73" s="140">
        <v>17419.679999999997</v>
      </c>
      <c r="D73" s="247">
        <f t="shared" si="63"/>
        <v>5.0987530862364655E-2</v>
      </c>
      <c r="E73" s="215">
        <f t="shared" si="64"/>
        <v>5.1009697232851717E-2</v>
      </c>
      <c r="F73" s="52">
        <f t="shared" si="59"/>
        <v>6.3949427436262142E-3</v>
      </c>
      <c r="H73" s="19">
        <v>3908.7919999999995</v>
      </c>
      <c r="I73" s="140">
        <v>4049.9760000000015</v>
      </c>
      <c r="J73" s="262">
        <f t="shared" si="65"/>
        <v>4.3671582768745575E-2</v>
      </c>
      <c r="K73" s="215">
        <f t="shared" si="66"/>
        <v>4.4290911913613971E-2</v>
      </c>
      <c r="L73" s="52">
        <f t="shared" si="60"/>
        <v>3.6119599098647877E-2</v>
      </c>
      <c r="N73" s="40">
        <f t="shared" ref="N73" si="68">(H73/B73)*10</f>
        <v>2.258243837450943</v>
      </c>
      <c r="O73" s="143">
        <f t="shared" ref="O73" si="69">(I73/C73)*10</f>
        <v>2.3249428232895224</v>
      </c>
      <c r="P73" s="52">
        <f t="shared" ref="P73" si="70">(O73-N73)/N73</f>
        <v>2.9535776753792778E-2</v>
      </c>
    </row>
    <row r="74" spans="1:16" ht="20.100000000000001" customHeight="1" x14ac:dyDescent="0.25">
      <c r="A74" s="38" t="s">
        <v>170</v>
      </c>
      <c r="B74" s="19">
        <v>11615.4</v>
      </c>
      <c r="C74" s="140">
        <v>12631.849999999999</v>
      </c>
      <c r="D74" s="247">
        <f t="shared" si="63"/>
        <v>3.4215778389074719E-2</v>
      </c>
      <c r="E74" s="215">
        <f t="shared" si="64"/>
        <v>3.6989591312285762E-2</v>
      </c>
      <c r="F74" s="52">
        <f t="shared" si="59"/>
        <v>8.7508824491623102E-2</v>
      </c>
      <c r="H74" s="19">
        <v>3151.2880000000009</v>
      </c>
      <c r="I74" s="140">
        <v>3522.5510000000004</v>
      </c>
      <c r="J74" s="262">
        <f t="shared" si="65"/>
        <v>3.5208252247792858E-2</v>
      </c>
      <c r="K74" s="215">
        <f t="shared" si="66"/>
        <v>3.8522943358729231E-2</v>
      </c>
      <c r="L74" s="52">
        <f t="shared" si="60"/>
        <v>0.1178130973747875</v>
      </c>
      <c r="N74" s="40">
        <f t="shared" si="61"/>
        <v>2.7130258105618408</v>
      </c>
      <c r="O74" s="143">
        <f t="shared" si="62"/>
        <v>2.7886263690591644</v>
      </c>
      <c r="P74" s="52">
        <f t="shared" si="67"/>
        <v>2.7865771937373305E-2</v>
      </c>
    </row>
    <row r="75" spans="1:16" ht="20.100000000000001" customHeight="1" x14ac:dyDescent="0.25">
      <c r="A75" s="38" t="s">
        <v>179</v>
      </c>
      <c r="B75" s="19">
        <v>9952.4500000000025</v>
      </c>
      <c r="C75" s="140">
        <v>11986.739999999998</v>
      </c>
      <c r="D75" s="247">
        <f t="shared" si="63"/>
        <v>2.9317184395573702E-2</v>
      </c>
      <c r="E75" s="215">
        <f t="shared" si="64"/>
        <v>3.5100528724345853E-2</v>
      </c>
      <c r="F75" s="52">
        <f t="shared" si="59"/>
        <v>0.20440092640505553</v>
      </c>
      <c r="H75" s="19">
        <v>2113.0170000000003</v>
      </c>
      <c r="I75" s="140">
        <v>2624.0160000000001</v>
      </c>
      <c r="J75" s="262">
        <f t="shared" si="65"/>
        <v>2.3608009023572112E-2</v>
      </c>
      <c r="K75" s="215">
        <f t="shared" si="66"/>
        <v>2.8696481538634709E-2</v>
      </c>
      <c r="L75" s="52">
        <f t="shared" si="60"/>
        <v>0.24183383285605356</v>
      </c>
      <c r="N75" s="40">
        <f t="shared" si="61"/>
        <v>2.123112399459429</v>
      </c>
      <c r="O75" s="143">
        <f t="shared" si="62"/>
        <v>2.1890989543445509</v>
      </c>
      <c r="P75" s="52">
        <f t="shared" si="67"/>
        <v>3.1080104332640586E-2</v>
      </c>
    </row>
    <row r="76" spans="1:16" ht="20.100000000000001" customHeight="1" x14ac:dyDescent="0.25">
      <c r="A76" s="38" t="s">
        <v>202</v>
      </c>
      <c r="B76" s="19">
        <v>9589.4699999999975</v>
      </c>
      <c r="C76" s="140">
        <v>8213.7899999999991</v>
      </c>
      <c r="D76" s="247">
        <f t="shared" si="63"/>
        <v>2.8247945003071807E-2</v>
      </c>
      <c r="E76" s="215">
        <f t="shared" si="64"/>
        <v>2.4052275416897737E-2</v>
      </c>
      <c r="F76" s="52">
        <f t="shared" si="59"/>
        <v>-0.14345735478603081</v>
      </c>
      <c r="H76" s="19">
        <v>2060.924</v>
      </c>
      <c r="I76" s="140">
        <v>1771.6790000000001</v>
      </c>
      <c r="J76" s="262">
        <f t="shared" si="65"/>
        <v>2.3025991929500011E-2</v>
      </c>
      <c r="K76" s="215">
        <f t="shared" si="66"/>
        <v>1.9375245317058587E-2</v>
      </c>
      <c r="L76" s="52">
        <f t="shared" si="60"/>
        <v>-0.14034724230490783</v>
      </c>
      <c r="N76" s="40">
        <f t="shared" si="61"/>
        <v>2.1491531857339359</v>
      </c>
      <c r="O76" s="143">
        <f t="shared" si="62"/>
        <v>2.1569567763480686</v>
      </c>
      <c r="P76" s="52">
        <f t="shared" si="67"/>
        <v>3.6310071640927679E-3</v>
      </c>
    </row>
    <row r="77" spans="1:16" ht="20.100000000000001" customHeight="1" x14ac:dyDescent="0.25">
      <c r="A77" s="38" t="s">
        <v>182</v>
      </c>
      <c r="B77" s="19">
        <v>4019.3500000000008</v>
      </c>
      <c r="C77" s="140">
        <v>4231.3500000000004</v>
      </c>
      <c r="D77" s="247">
        <f t="shared" si="63"/>
        <v>1.1839901240433175E-2</v>
      </c>
      <c r="E77" s="215">
        <f t="shared" si="64"/>
        <v>1.2390576772146628E-2</v>
      </c>
      <c r="F77" s="52">
        <f t="shared" ref="F77:F80" si="71">(C77-B77)/B77</f>
        <v>5.2744846803587521E-2</v>
      </c>
      <c r="H77" s="19">
        <v>1233.0520000000004</v>
      </c>
      <c r="I77" s="140">
        <v>1623.8809999999999</v>
      </c>
      <c r="J77" s="262">
        <f t="shared" si="65"/>
        <v>1.3776464052363822E-2</v>
      </c>
      <c r="K77" s="215">
        <f t="shared" si="66"/>
        <v>1.7758912726690564E-2</v>
      </c>
      <c r="L77" s="52">
        <f t="shared" ref="L77:L80" si="72">(I77-H77)/H77</f>
        <v>0.3169606796793642</v>
      </c>
      <c r="N77" s="40">
        <f t="shared" si="61"/>
        <v>3.0677895679649696</v>
      </c>
      <c r="O77" s="143">
        <f t="shared" si="62"/>
        <v>3.8377373651435116</v>
      </c>
      <c r="P77" s="52">
        <f t="shared" ref="P77:P80" si="73">(O77-N77)/N77</f>
        <v>0.25097803487521797</v>
      </c>
    </row>
    <row r="78" spans="1:16" ht="20.100000000000001" customHeight="1" x14ac:dyDescent="0.25">
      <c r="A78" s="38" t="s">
        <v>183</v>
      </c>
      <c r="B78" s="19">
        <v>6635.72</v>
      </c>
      <c r="C78" s="140">
        <v>4751.3700000000008</v>
      </c>
      <c r="D78" s="247">
        <f t="shared" si="63"/>
        <v>1.9547008710156424E-2</v>
      </c>
      <c r="E78" s="215">
        <f t="shared" si="64"/>
        <v>1.3913340838709709E-2</v>
      </c>
      <c r="F78" s="52">
        <f t="shared" si="71"/>
        <v>-0.28397069195204128</v>
      </c>
      <c r="H78" s="19">
        <v>1905.9340000000002</v>
      </c>
      <c r="I78" s="140">
        <v>1574.2069999999999</v>
      </c>
      <c r="J78" s="262">
        <f t="shared" si="65"/>
        <v>2.1294342199013491E-2</v>
      </c>
      <c r="K78" s="215">
        <f t="shared" si="66"/>
        <v>1.7215673270852588E-2</v>
      </c>
      <c r="L78" s="52">
        <f t="shared" si="72"/>
        <v>-0.17404957359488854</v>
      </c>
      <c r="N78" s="40">
        <f t="shared" si="61"/>
        <v>2.872233909809335</v>
      </c>
      <c r="O78" s="143">
        <f t="shared" si="62"/>
        <v>3.3131644136322782</v>
      </c>
      <c r="P78" s="52">
        <f t="shared" si="73"/>
        <v>0.15351483119709183</v>
      </c>
    </row>
    <row r="79" spans="1:16" ht="20.100000000000001" customHeight="1" x14ac:dyDescent="0.25">
      <c r="A79" s="38" t="s">
        <v>198</v>
      </c>
      <c r="B79" s="19">
        <v>3169.3900000000003</v>
      </c>
      <c r="C79" s="140">
        <v>2780.5800000000004</v>
      </c>
      <c r="D79" s="247">
        <f t="shared" si="63"/>
        <v>9.3361525103353767E-3</v>
      </c>
      <c r="E79" s="215">
        <f t="shared" si="64"/>
        <v>8.1423162728432932E-3</v>
      </c>
      <c r="F79" s="52">
        <f t="shared" si="71"/>
        <v>-0.12267660338424741</v>
      </c>
      <c r="H79" s="19">
        <v>1433.0869999999998</v>
      </c>
      <c r="I79" s="140">
        <v>1134.2669999999998</v>
      </c>
      <c r="J79" s="262">
        <f t="shared" si="65"/>
        <v>1.6011386007573E-2</v>
      </c>
      <c r="K79" s="215">
        <f t="shared" si="66"/>
        <v>1.2404448763034436E-2</v>
      </c>
      <c r="L79" s="52">
        <f t="shared" si="72"/>
        <v>-0.20851490523603938</v>
      </c>
      <c r="N79" s="40">
        <f t="shared" si="61"/>
        <v>4.521649276359172</v>
      </c>
      <c r="O79" s="143">
        <f t="shared" si="62"/>
        <v>4.079246056578123</v>
      </c>
      <c r="P79" s="52">
        <f t="shared" si="73"/>
        <v>-9.7841117862478649E-2</v>
      </c>
    </row>
    <row r="80" spans="1:16" ht="20.100000000000001" customHeight="1" x14ac:dyDescent="0.25">
      <c r="A80" s="38" t="s">
        <v>178</v>
      </c>
      <c r="B80" s="19">
        <v>565.16999999999985</v>
      </c>
      <c r="C80" s="140">
        <v>518.11</v>
      </c>
      <c r="D80" s="247">
        <f t="shared" si="63"/>
        <v>1.6648356037806148E-3</v>
      </c>
      <c r="E80" s="215">
        <f t="shared" si="64"/>
        <v>1.5171710521268364E-3</v>
      </c>
      <c r="F80" s="52">
        <f t="shared" si="71"/>
        <v>-8.326698161615062E-2</v>
      </c>
      <c r="H80" s="19">
        <v>999.69899999999996</v>
      </c>
      <c r="I80" s="140">
        <v>979.84500000000003</v>
      </c>
      <c r="J80" s="262">
        <f t="shared" si="65"/>
        <v>1.1169291592474652E-2</v>
      </c>
      <c r="K80" s="215">
        <f t="shared" si="66"/>
        <v>1.0715675496347403E-2</v>
      </c>
      <c r="L80" s="52">
        <f t="shared" si="72"/>
        <v>-1.9859977853333783E-2</v>
      </c>
      <c r="N80" s="40">
        <f t="shared" si="61"/>
        <v>17.688465417485009</v>
      </c>
      <c r="O80" s="143">
        <f t="shared" si="62"/>
        <v>18.911910598135531</v>
      </c>
      <c r="P80" s="52">
        <f t="shared" si="73"/>
        <v>6.9166270322192511E-2</v>
      </c>
    </row>
    <row r="81" spans="1:16" ht="20.100000000000001" customHeight="1" x14ac:dyDescent="0.25">
      <c r="A81" s="38" t="s">
        <v>201</v>
      </c>
      <c r="B81" s="19">
        <v>6861.99</v>
      </c>
      <c r="C81" s="140">
        <v>3814.7100000000005</v>
      </c>
      <c r="D81" s="247">
        <f t="shared" si="63"/>
        <v>2.0213537988192129E-2</v>
      </c>
      <c r="E81" s="215">
        <f t="shared" si="64"/>
        <v>1.1170538272295003E-2</v>
      </c>
      <c r="F81" s="52">
        <f t="shared" ref="F81:F95" si="74">(C81-B81)/B81</f>
        <v>-0.44408109017937936</v>
      </c>
      <c r="H81" s="19">
        <v>1591.9340000000002</v>
      </c>
      <c r="I81" s="140">
        <v>952.20700000000011</v>
      </c>
      <c r="J81" s="262">
        <f t="shared" si="65"/>
        <v>1.7786128666703226E-2</v>
      </c>
      <c r="K81" s="215">
        <f t="shared" si="66"/>
        <v>1.0413423773505475E-2</v>
      </c>
      <c r="L81" s="52">
        <f t="shared" ref="L81:L94" si="75">(I81-H81)/H81</f>
        <v>-0.40185522766647364</v>
      </c>
      <c r="N81" s="40">
        <f t="shared" si="61"/>
        <v>2.319930515783323</v>
      </c>
      <c r="O81" s="143">
        <f t="shared" si="62"/>
        <v>2.4961451853482961</v>
      </c>
      <c r="P81" s="52">
        <f t="shared" ref="P81:P87" si="76">(O81-N81)/N81</f>
        <v>7.5956873865885746E-2</v>
      </c>
    </row>
    <row r="82" spans="1:16" ht="20.100000000000001" customHeight="1" x14ac:dyDescent="0.25">
      <c r="A82" s="38" t="s">
        <v>204</v>
      </c>
      <c r="B82" s="19">
        <v>1906.49</v>
      </c>
      <c r="C82" s="140">
        <v>3234.12</v>
      </c>
      <c r="D82" s="247">
        <f t="shared" si="63"/>
        <v>5.6159959485671661E-3</v>
      </c>
      <c r="E82" s="215">
        <f t="shared" si="64"/>
        <v>9.4704082976673747E-3</v>
      </c>
      <c r="F82" s="52">
        <f t="shared" si="74"/>
        <v>0.69637396472050728</v>
      </c>
      <c r="H82" s="19">
        <v>575.10600000000011</v>
      </c>
      <c r="I82" s="140">
        <v>942.46999999999991</v>
      </c>
      <c r="J82" s="262">
        <f t="shared" si="65"/>
        <v>6.4254606742446766E-3</v>
      </c>
      <c r="K82" s="215">
        <f t="shared" si="66"/>
        <v>1.0306939041422405E-2</v>
      </c>
      <c r="L82" s="52">
        <f t="shared" si="75"/>
        <v>0.63877615604775417</v>
      </c>
      <c r="N82" s="40">
        <f t="shared" si="61"/>
        <v>3.0165697171241397</v>
      </c>
      <c r="O82" s="143">
        <f t="shared" si="62"/>
        <v>2.9141466612246916</v>
      </c>
      <c r="P82" s="52">
        <f t="shared" si="76"/>
        <v>-3.3953485416903802E-2</v>
      </c>
    </row>
    <row r="83" spans="1:16" ht="20.100000000000001" customHeight="1" x14ac:dyDescent="0.25">
      <c r="A83" s="38" t="s">
        <v>200</v>
      </c>
      <c r="B83" s="19">
        <v>3552.18</v>
      </c>
      <c r="C83" s="140">
        <v>2583.61</v>
      </c>
      <c r="D83" s="247">
        <f t="shared" si="63"/>
        <v>1.0463746722291393E-2</v>
      </c>
      <c r="E83" s="215">
        <f t="shared" si="64"/>
        <v>7.5655329987558929E-3</v>
      </c>
      <c r="F83" s="52">
        <f t="shared" si="74"/>
        <v>-0.27266917780067446</v>
      </c>
      <c r="H83" s="19">
        <v>746.6690000000001</v>
      </c>
      <c r="I83" s="140">
        <v>661.99700000000007</v>
      </c>
      <c r="J83" s="262">
        <f t="shared" si="65"/>
        <v>8.3422748087789E-3</v>
      </c>
      <c r="K83" s="215">
        <f t="shared" si="66"/>
        <v>7.2396603866483906E-3</v>
      </c>
      <c r="L83" s="52">
        <f t="shared" si="75"/>
        <v>-0.11339964562610744</v>
      </c>
      <c r="N83" s="40">
        <f t="shared" si="61"/>
        <v>2.1020021507919084</v>
      </c>
      <c r="O83" s="143">
        <f t="shared" si="62"/>
        <v>2.5622946187698608</v>
      </c>
      <c r="P83" s="52">
        <f t="shared" si="76"/>
        <v>0.21897811465347058</v>
      </c>
    </row>
    <row r="84" spans="1:16" ht="20.100000000000001" customHeight="1" x14ac:dyDescent="0.25">
      <c r="A84" s="38" t="s">
        <v>199</v>
      </c>
      <c r="B84" s="19">
        <v>1410.2900000000002</v>
      </c>
      <c r="C84" s="140">
        <v>2720.7799999999997</v>
      </c>
      <c r="D84" s="247">
        <f t="shared" si="63"/>
        <v>4.1543270231182905E-3</v>
      </c>
      <c r="E84" s="215">
        <f t="shared" si="64"/>
        <v>7.9672051402321E-3</v>
      </c>
      <c r="F84" s="52">
        <f t="shared" si="74"/>
        <v>0.92923441278034968</v>
      </c>
      <c r="H84" s="19">
        <v>278.11700000000002</v>
      </c>
      <c r="I84" s="140">
        <v>645.96499999999992</v>
      </c>
      <c r="J84" s="262">
        <f t="shared" si="65"/>
        <v>3.1073051686800459E-3</v>
      </c>
      <c r="K84" s="215">
        <f t="shared" si="66"/>
        <v>7.0643329526588888E-3</v>
      </c>
      <c r="L84" s="52">
        <f t="shared" si="75"/>
        <v>1.3226375949690234</v>
      </c>
      <c r="N84" s="40">
        <f t="shared" ref="N84" si="77">(H84/B84)*10</f>
        <v>1.9720553928624607</v>
      </c>
      <c r="O84" s="143">
        <f t="shared" ref="O84" si="78">(I84/C84)*10</f>
        <v>2.3741904894919839</v>
      </c>
      <c r="P84" s="52">
        <f t="shared" ref="P84" si="79">(O84-N84)/N84</f>
        <v>0.2039167348366516</v>
      </c>
    </row>
    <row r="85" spans="1:16" ht="20.100000000000001" customHeight="1" x14ac:dyDescent="0.25">
      <c r="A85" s="38" t="s">
        <v>211</v>
      </c>
      <c r="B85" s="19">
        <v>815.17000000000007</v>
      </c>
      <c r="C85" s="140">
        <v>2277.4100000000003</v>
      </c>
      <c r="D85" s="247">
        <f t="shared" si="63"/>
        <v>2.4012669446960106E-3</v>
      </c>
      <c r="E85" s="215">
        <f t="shared" si="64"/>
        <v>6.6688937210711598E-3</v>
      </c>
      <c r="F85" s="52">
        <f t="shared" si="74"/>
        <v>1.7937853453880788</v>
      </c>
      <c r="H85" s="19">
        <v>149.71100000000001</v>
      </c>
      <c r="I85" s="140">
        <v>504.98599999999999</v>
      </c>
      <c r="J85" s="262">
        <f t="shared" si="65"/>
        <v>1.6726692870563768E-3</v>
      </c>
      <c r="K85" s="215">
        <f t="shared" si="66"/>
        <v>5.5225735766355798E-3</v>
      </c>
      <c r="L85" s="52">
        <f t="shared" si="75"/>
        <v>2.373072118949175</v>
      </c>
      <c r="N85" s="40">
        <f t="shared" si="61"/>
        <v>1.8365616987867561</v>
      </c>
      <c r="O85" s="143">
        <f t="shared" si="62"/>
        <v>2.2173697314054119</v>
      </c>
      <c r="P85" s="52">
        <f t="shared" si="76"/>
        <v>0.20734834711527519</v>
      </c>
    </row>
    <row r="86" spans="1:16" ht="20.100000000000001" customHeight="1" x14ac:dyDescent="0.25">
      <c r="A86" s="38" t="s">
        <v>203</v>
      </c>
      <c r="B86" s="19">
        <v>3370.11</v>
      </c>
      <c r="C86" s="140">
        <v>2138.6400000000003</v>
      </c>
      <c r="D86" s="247">
        <f t="shared" si="63"/>
        <v>9.9274185053295286E-3</v>
      </c>
      <c r="E86" s="215">
        <f t="shared" si="64"/>
        <v>6.2625363318996692E-3</v>
      </c>
      <c r="F86" s="52">
        <f t="shared" si="74"/>
        <v>-0.36540943767414114</v>
      </c>
      <c r="H86" s="19">
        <v>734.41399999999987</v>
      </c>
      <c r="I86" s="140">
        <v>480.66300000000007</v>
      </c>
      <c r="J86" s="262">
        <f t="shared" si="65"/>
        <v>8.2053539271277447E-3</v>
      </c>
      <c r="K86" s="215">
        <f t="shared" si="66"/>
        <v>5.2565750002304774E-3</v>
      </c>
      <c r="L86" s="52">
        <f t="shared" si="75"/>
        <v>-0.34551492754767726</v>
      </c>
      <c r="N86" s="40">
        <f t="shared" si="61"/>
        <v>2.1791988985522721</v>
      </c>
      <c r="O86" s="143">
        <f t="shared" si="62"/>
        <v>2.2475171136797218</v>
      </c>
      <c r="P86" s="52">
        <f t="shared" si="76"/>
        <v>3.1350151274780941E-2</v>
      </c>
    </row>
    <row r="87" spans="1:16" ht="20.100000000000001" customHeight="1" x14ac:dyDescent="0.25">
      <c r="A87" s="38" t="s">
        <v>205</v>
      </c>
      <c r="B87" s="19">
        <v>2410.5000000000005</v>
      </c>
      <c r="C87" s="140">
        <v>1828.0800000000002</v>
      </c>
      <c r="D87" s="247">
        <f t="shared" si="63"/>
        <v>7.1006709891062413E-3</v>
      </c>
      <c r="E87" s="215">
        <f t="shared" si="64"/>
        <v>5.3531297542452902E-3</v>
      </c>
      <c r="F87" s="52">
        <f t="shared" si="74"/>
        <v>-0.24161792159303058</v>
      </c>
      <c r="H87" s="19">
        <v>505.846</v>
      </c>
      <c r="I87" s="140">
        <v>403.44299999999998</v>
      </c>
      <c r="J87" s="262">
        <f t="shared" si="65"/>
        <v>5.6516426193153474E-3</v>
      </c>
      <c r="K87" s="215">
        <f t="shared" si="66"/>
        <v>4.4120899420550036E-3</v>
      </c>
      <c r="L87" s="52">
        <f t="shared" si="75"/>
        <v>-0.20243908225032919</v>
      </c>
      <c r="N87" s="40">
        <f t="shared" si="61"/>
        <v>2.0985106824310304</v>
      </c>
      <c r="O87" s="143">
        <f t="shared" si="62"/>
        <v>2.2069220165419452</v>
      </c>
      <c r="P87" s="52">
        <f t="shared" si="76"/>
        <v>5.1661082794834806E-2</v>
      </c>
    </row>
    <row r="88" spans="1:16" ht="20.100000000000001" customHeight="1" x14ac:dyDescent="0.25">
      <c r="A88" s="38" t="s">
        <v>184</v>
      </c>
      <c r="B88" s="19">
        <v>1868.1599999999999</v>
      </c>
      <c r="C88" s="140">
        <v>1833.06</v>
      </c>
      <c r="D88" s="247">
        <f t="shared" si="63"/>
        <v>5.503086295378018E-3</v>
      </c>
      <c r="E88" s="215">
        <f t="shared" si="64"/>
        <v>5.3677125876968566E-3</v>
      </c>
      <c r="F88" s="52">
        <f t="shared" si="74"/>
        <v>-1.8788540596094506E-2</v>
      </c>
      <c r="H88" s="19">
        <v>419.41299999999995</v>
      </c>
      <c r="I88" s="140">
        <v>368.27199999999999</v>
      </c>
      <c r="J88" s="262">
        <f t="shared" ref="J88" si="80">H88/$H$96</f>
        <v>4.6859565676014197E-3</v>
      </c>
      <c r="K88" s="215">
        <f t="shared" ref="K88" si="81">I88/$I$96</f>
        <v>4.0274566348665868E-3</v>
      </c>
      <c r="L88" s="52">
        <f t="shared" si="75"/>
        <v>-0.12193470397913267</v>
      </c>
      <c r="N88" s="40">
        <f t="shared" ref="N88" si="82">(H88/B88)*10</f>
        <v>2.245059309695101</v>
      </c>
      <c r="O88" s="143">
        <f t="shared" ref="O88" si="83">(I88/C88)*10</f>
        <v>2.0090558956062541</v>
      </c>
      <c r="P88" s="52">
        <f t="shared" ref="P88" si="84">(O88-N88)/N88</f>
        <v>-0.10512123803130097</v>
      </c>
    </row>
    <row r="89" spans="1:16" ht="20.100000000000001" customHeight="1" x14ac:dyDescent="0.25">
      <c r="A89" s="38" t="s">
        <v>208</v>
      </c>
      <c r="B89" s="19">
        <v>1036.1200000000001</v>
      </c>
      <c r="C89" s="140">
        <v>1175.3899999999999</v>
      </c>
      <c r="D89" s="247">
        <f t="shared" si="63"/>
        <v>3.0521249637970372E-3</v>
      </c>
      <c r="E89" s="215">
        <f t="shared" si="64"/>
        <v>3.4418708053489838E-3</v>
      </c>
      <c r="F89" s="52">
        <f t="shared" si="74"/>
        <v>0.13441493263328547</v>
      </c>
      <c r="H89" s="19">
        <v>340.21199999999999</v>
      </c>
      <c r="I89" s="140">
        <v>340.05000000000007</v>
      </c>
      <c r="J89" s="262">
        <f t="shared" si="65"/>
        <v>3.8010711536762432E-3</v>
      </c>
      <c r="K89" s="215">
        <f t="shared" si="66"/>
        <v>3.7188182340400114E-3</v>
      </c>
      <c r="L89" s="52">
        <f t="shared" si="75"/>
        <v>-4.7617367994051029E-4</v>
      </c>
      <c r="N89" s="40">
        <f t="shared" ref="N89:N94" si="85">(H89/B89)*10</f>
        <v>3.2835192834806777</v>
      </c>
      <c r="O89" s="143">
        <f t="shared" ref="O89:O94" si="86">(I89/C89)*10</f>
        <v>2.8930822960889584</v>
      </c>
      <c r="P89" s="52">
        <f t="shared" ref="P89:P94" si="87">(O89-N89)/N89</f>
        <v>-0.11890808418759721</v>
      </c>
    </row>
    <row r="90" spans="1:16" ht="20.100000000000001" customHeight="1" x14ac:dyDescent="0.25">
      <c r="A90" s="38" t="s">
        <v>197</v>
      </c>
      <c r="B90" s="19">
        <v>1362.4</v>
      </c>
      <c r="C90" s="140">
        <v>1112.0300000000002</v>
      </c>
      <c r="D90" s="247">
        <f t="shared" si="63"/>
        <v>4.0132562354525374E-3</v>
      </c>
      <c r="E90" s="215">
        <f t="shared" si="64"/>
        <v>3.2563349966157882E-3</v>
      </c>
      <c r="F90" s="52">
        <f t="shared" si="74"/>
        <v>-0.18377128596594236</v>
      </c>
      <c r="H90" s="19">
        <v>450.83300000000008</v>
      </c>
      <c r="I90" s="140">
        <v>331.16</v>
      </c>
      <c r="J90" s="262">
        <f t="shared" si="65"/>
        <v>5.0370013739236778E-3</v>
      </c>
      <c r="K90" s="215">
        <f t="shared" si="66"/>
        <v>3.6215963722531688E-3</v>
      </c>
      <c r="L90" s="52">
        <f t="shared" si="75"/>
        <v>-0.2654486251006471</v>
      </c>
      <c r="N90" s="40">
        <f t="shared" si="85"/>
        <v>3.3091089254257193</v>
      </c>
      <c r="O90" s="143">
        <f t="shared" si="86"/>
        <v>2.9779772128449764</v>
      </c>
      <c r="P90" s="52">
        <f t="shared" si="87"/>
        <v>-0.10006673096689997</v>
      </c>
    </row>
    <row r="91" spans="1:16" ht="20.100000000000001" customHeight="1" x14ac:dyDescent="0.25">
      <c r="A91" s="38" t="s">
        <v>218</v>
      </c>
      <c r="B91" s="19">
        <v>1283.6799999999998</v>
      </c>
      <c r="C91" s="140">
        <v>1307.8100000000002</v>
      </c>
      <c r="D91" s="247">
        <f t="shared" si="63"/>
        <v>3.7813687348250968E-3</v>
      </c>
      <c r="E91" s="215">
        <f t="shared" si="64"/>
        <v>3.829633617729822E-3</v>
      </c>
      <c r="F91" s="52">
        <f t="shared" si="74"/>
        <v>1.8797519631060966E-2</v>
      </c>
      <c r="H91" s="19">
        <v>280.255</v>
      </c>
      <c r="I91" s="140">
        <v>308.40000000000003</v>
      </c>
      <c r="J91" s="262">
        <f t="shared" si="65"/>
        <v>3.1311923041325278E-3</v>
      </c>
      <c r="K91" s="215">
        <f t="shared" si="66"/>
        <v>3.3726909083309498E-3</v>
      </c>
      <c r="L91" s="52">
        <f t="shared" si="75"/>
        <v>0.10042639738809313</v>
      </c>
      <c r="N91" s="40">
        <f t="shared" si="85"/>
        <v>2.1832154431010848</v>
      </c>
      <c r="O91" s="143">
        <f t="shared" si="86"/>
        <v>2.3581407085127042</v>
      </c>
      <c r="P91" s="52">
        <f t="shared" si="87"/>
        <v>8.0122768444305173E-2</v>
      </c>
    </row>
    <row r="92" spans="1:16" ht="20.100000000000001" customHeight="1" x14ac:dyDescent="0.25">
      <c r="A92" s="38" t="s">
        <v>221</v>
      </c>
      <c r="B92" s="19">
        <v>498.59999999999997</v>
      </c>
      <c r="C92" s="140">
        <v>1061.1999999999998</v>
      </c>
      <c r="D92" s="247">
        <f t="shared" si="63"/>
        <v>1.4687386663216639E-3</v>
      </c>
      <c r="E92" s="215">
        <f t="shared" si="64"/>
        <v>3.1074905338962736E-3</v>
      </c>
      <c r="F92" s="52">
        <f t="shared" si="74"/>
        <v>1.1283594063377456</v>
      </c>
      <c r="H92" s="19">
        <v>116.34</v>
      </c>
      <c r="I92" s="140">
        <v>296.83299999999997</v>
      </c>
      <c r="J92" s="262">
        <f t="shared" si="65"/>
        <v>1.2998266316846382E-3</v>
      </c>
      <c r="K92" s="215">
        <f t="shared" si="66"/>
        <v>3.2461931270836592E-3</v>
      </c>
      <c r="L92" s="52">
        <f t="shared" si="75"/>
        <v>1.551426852329379</v>
      </c>
      <c r="N92" s="40">
        <f t="shared" si="85"/>
        <v>2.3333333333333335</v>
      </c>
      <c r="O92" s="143">
        <f t="shared" si="86"/>
        <v>2.7971447418017341</v>
      </c>
      <c r="P92" s="52">
        <f t="shared" si="87"/>
        <v>0.19877631791502884</v>
      </c>
    </row>
    <row r="93" spans="1:16" ht="20.100000000000001" customHeight="1" x14ac:dyDescent="0.25">
      <c r="A93" s="38" t="s">
        <v>222</v>
      </c>
      <c r="B93" s="19">
        <v>1693.39</v>
      </c>
      <c r="C93" s="140">
        <v>1721.02</v>
      </c>
      <c r="D93" s="247">
        <f t="shared" si="63"/>
        <v>4.9882618735708839E-3</v>
      </c>
      <c r="E93" s="215">
        <f t="shared" si="64"/>
        <v>5.039628117834683E-3</v>
      </c>
      <c r="F93" s="52">
        <f t="shared" si="74"/>
        <v>1.6316383113163465E-2</v>
      </c>
      <c r="H93" s="19">
        <v>266.04199999999997</v>
      </c>
      <c r="I93" s="140">
        <v>238.70700000000002</v>
      </c>
      <c r="J93" s="262">
        <f t="shared" si="65"/>
        <v>2.9723953648499611E-3</v>
      </c>
      <c r="K93" s="215">
        <f t="shared" si="66"/>
        <v>2.6105218179473281E-3</v>
      </c>
      <c r="L93" s="52">
        <f t="shared" si="75"/>
        <v>-0.10274693469452174</v>
      </c>
      <c r="N93" s="40">
        <f t="shared" si="85"/>
        <v>1.571061598332339</v>
      </c>
      <c r="O93" s="143">
        <f t="shared" si="86"/>
        <v>1.3870088668347842</v>
      </c>
      <c r="P93" s="52">
        <f t="shared" si="87"/>
        <v>-0.11715182376866978</v>
      </c>
    </row>
    <row r="94" spans="1:16" ht="20.100000000000001" customHeight="1" x14ac:dyDescent="0.25">
      <c r="A94" s="38" t="s">
        <v>207</v>
      </c>
      <c r="B94" s="19">
        <v>361.3</v>
      </c>
      <c r="C94" s="140">
        <v>430.8</v>
      </c>
      <c r="D94" s="247">
        <f t="shared" si="63"/>
        <v>1.064290573890929E-3</v>
      </c>
      <c r="E94" s="215">
        <f t="shared" si="64"/>
        <v>1.2615029419548766E-3</v>
      </c>
      <c r="F94" s="52">
        <f t="shared" si="74"/>
        <v>0.19236091890395793</v>
      </c>
      <c r="H94" s="19">
        <v>247.78300000000002</v>
      </c>
      <c r="I94" s="140">
        <v>189.92900000000003</v>
      </c>
      <c r="J94" s="262">
        <f t="shared" si="65"/>
        <v>2.7683938652115761E-3</v>
      </c>
      <c r="K94" s="215">
        <f t="shared" si="66"/>
        <v>2.0770811009351133E-3</v>
      </c>
      <c r="L94" s="52">
        <f t="shared" si="75"/>
        <v>-0.23348655880346908</v>
      </c>
      <c r="N94" s="40">
        <f t="shared" si="85"/>
        <v>6.8580957652920018</v>
      </c>
      <c r="O94" s="143">
        <f t="shared" si="86"/>
        <v>4.4087511606313843</v>
      </c>
      <c r="P94" s="52">
        <f t="shared" si="87"/>
        <v>-0.35714645704664205</v>
      </c>
    </row>
    <row r="95" spans="1:16" ht="20.100000000000001" customHeight="1" thickBot="1" x14ac:dyDescent="0.3">
      <c r="A95" s="8" t="s">
        <v>17</v>
      </c>
      <c r="B95" s="19">
        <f>B96-SUM(B68:B94)</f>
        <v>7824.820000000007</v>
      </c>
      <c r="C95" s="140">
        <f>C96-SUM(C68:C94)</f>
        <v>8121.7899999999208</v>
      </c>
      <c r="D95" s="247">
        <f t="shared" si="63"/>
        <v>2.3049770740086427E-2</v>
      </c>
      <c r="E95" s="215">
        <f t="shared" si="64"/>
        <v>2.378287367441875E-2</v>
      </c>
      <c r="F95" s="52">
        <f t="shared" si="74"/>
        <v>3.7952310724069509E-2</v>
      </c>
      <c r="H95" s="19">
        <f>H96-SUM(H68:H94)</f>
        <v>2309.6820000000153</v>
      </c>
      <c r="I95" s="140">
        <f>I96-SUM(I68:I94)</f>
        <v>2489.163000000015</v>
      </c>
      <c r="J95" s="263">
        <f t="shared" si="65"/>
        <v>2.5805279132909219E-2</v>
      </c>
      <c r="K95" s="215">
        <f t="shared" si="66"/>
        <v>2.7221716664895725E-2</v>
      </c>
      <c r="L95" s="52">
        <f t="shared" ref="L95" si="88">(I95-H95)/H95</f>
        <v>7.7708100076113756E-2</v>
      </c>
      <c r="N95" s="40">
        <f t="shared" si="61"/>
        <v>2.9517381869487265</v>
      </c>
      <c r="O95" s="143">
        <f t="shared" si="62"/>
        <v>3.0647960609669038</v>
      </c>
      <c r="P95" s="52">
        <f t="shared" ref="P95" si="89">(O95-N95)/N95</f>
        <v>3.8302134829595998E-2</v>
      </c>
    </row>
    <row r="96" spans="1:16" ht="26.25" customHeight="1" thickBot="1" x14ac:dyDescent="0.3">
      <c r="A96" s="12" t="s">
        <v>18</v>
      </c>
      <c r="B96" s="17">
        <v>339474.95999999985</v>
      </c>
      <c r="C96" s="145">
        <v>341497.41999999993</v>
      </c>
      <c r="D96" s="243">
        <f>SUM(D68:D95)</f>
        <v>1.0000000000000007</v>
      </c>
      <c r="E96" s="244">
        <f>SUM(E68:E95)</f>
        <v>0.99999999999999967</v>
      </c>
      <c r="F96" s="57">
        <f>(C96-B96)/B96</f>
        <v>5.9576117189912327E-3</v>
      </c>
      <c r="G96" s="1"/>
      <c r="H96" s="17">
        <v>89504.244000000006</v>
      </c>
      <c r="I96" s="145">
        <v>91440.339000000022</v>
      </c>
      <c r="J96" s="255">
        <f t="shared" ref="J96" si="90">H96/$H$96</f>
        <v>1</v>
      </c>
      <c r="K96" s="244">
        <f t="shared" si="66"/>
        <v>1</v>
      </c>
      <c r="L96" s="57">
        <f>(I96-H96)/H96</f>
        <v>2.1631320633242995E-2</v>
      </c>
      <c r="M96" s="1"/>
      <c r="N96" s="37">
        <f t="shared" si="61"/>
        <v>2.6365492170615483</v>
      </c>
      <c r="O96" s="150">
        <f t="shared" si="62"/>
        <v>2.677628984722638</v>
      </c>
      <c r="P96" s="57">
        <f>(O96-N96)/N96</f>
        <v>1.5580884056802606E-2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151</v>
      </c>
      <c r="K5" s="343" t="str">
        <f>E5</f>
        <v>jan-set</v>
      </c>
      <c r="L5" s="348"/>
      <c r="M5" s="349" t="str">
        <f>E5</f>
        <v>jan-set</v>
      </c>
      <c r="N5" s="350"/>
      <c r="O5" s="131" t="str">
        <f>I5</f>
        <v>2023/2022</v>
      </c>
      <c r="Q5" s="343" t="str">
        <f>E5</f>
        <v>jan-set</v>
      </c>
      <c r="R5" s="344"/>
      <c r="S5" s="131" t="str">
        <f>O5</f>
        <v>2023/2022</v>
      </c>
    </row>
    <row r="6" spans="1:19" ht="15.75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305966.25999999972</v>
      </c>
      <c r="F7" s="145">
        <v>296050.45999999996</v>
      </c>
      <c r="G7" s="243">
        <f>E7/E15</f>
        <v>0.35888372647965883</v>
      </c>
      <c r="H7" s="244">
        <f>F7/F15</f>
        <v>0.34521695624694104</v>
      </c>
      <c r="I7" s="164">
        <f t="shared" ref="I7:I18" si="0">(F7-E7)/E7</f>
        <v>-3.2408148532455064E-2</v>
      </c>
      <c r="J7" s="1"/>
      <c r="K7" s="17">
        <v>42416.38</v>
      </c>
      <c r="L7" s="145">
        <v>40670.881000000008</v>
      </c>
      <c r="M7" s="243">
        <f>K7/K15</f>
        <v>0.37303156508609897</v>
      </c>
      <c r="N7" s="244">
        <f>L7/L15</f>
        <v>0.3591227856149285</v>
      </c>
      <c r="O7" s="164">
        <f t="shared" ref="O7:O18" si="1">(L7-K7)/K7</f>
        <v>-4.1151531554554845E-2</v>
      </c>
      <c r="P7" s="1"/>
      <c r="Q7" s="187">
        <f t="shared" ref="Q7:Q18" si="2">(K7/E7)*10</f>
        <v>1.3863090655812846</v>
      </c>
      <c r="R7" s="188">
        <f t="shared" ref="R7:R18" si="3">(L7/F7)*10</f>
        <v>1.3737820572884776</v>
      </c>
      <c r="S7" s="55">
        <f>(R7-Q7)/Q7</f>
        <v>-9.0362305230648112E-3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148970.9599999997</v>
      </c>
      <c r="F8" s="181">
        <v>122056.51999999999</v>
      </c>
      <c r="G8" s="245">
        <f>E8/E7</f>
        <v>0.48688688746268899</v>
      </c>
      <c r="H8" s="246">
        <f>F8/F7</f>
        <v>0.4122828250292197</v>
      </c>
      <c r="I8" s="206">
        <f t="shared" si="0"/>
        <v>-0.1806690377775626</v>
      </c>
      <c r="K8" s="180">
        <v>29230.394</v>
      </c>
      <c r="L8" s="181">
        <v>26547.358000000007</v>
      </c>
      <c r="M8" s="250">
        <f>K8/K7</f>
        <v>0.68912985973814833</v>
      </c>
      <c r="N8" s="246">
        <f>L8/L7</f>
        <v>0.65273624144015963</v>
      </c>
      <c r="O8" s="207">
        <f t="shared" si="1"/>
        <v>-9.1789251968344754E-2</v>
      </c>
      <c r="Q8" s="189">
        <f t="shared" si="2"/>
        <v>1.9621538318609248</v>
      </c>
      <c r="R8" s="190">
        <f t="shared" si="3"/>
        <v>2.1750053172087824</v>
      </c>
      <c r="S8" s="182">
        <f t="shared" ref="S8:S18" si="4">(R8-Q8)/Q8</f>
        <v>0.10847849026494893</v>
      </c>
    </row>
    <row r="9" spans="1:19" ht="24" customHeight="1" x14ac:dyDescent="0.25">
      <c r="A9" s="8"/>
      <c r="B9" t="s">
        <v>37</v>
      </c>
      <c r="E9" s="19">
        <v>83998.720000000016</v>
      </c>
      <c r="F9" s="140">
        <v>75263.510000000009</v>
      </c>
      <c r="G9" s="247">
        <f>E9/E7</f>
        <v>0.27453589163720238</v>
      </c>
      <c r="H9" s="215">
        <f>F9/F7</f>
        <v>0.25422527632620473</v>
      </c>
      <c r="I9" s="182">
        <f t="shared" si="0"/>
        <v>-0.10399217988083634</v>
      </c>
      <c r="K9" s="19">
        <v>9138.5889999999981</v>
      </c>
      <c r="L9" s="140">
        <v>8597.506000000003</v>
      </c>
      <c r="M9" s="247">
        <f>K9/K7</f>
        <v>0.21544952681016152</v>
      </c>
      <c r="N9" s="215">
        <f>L9/L7</f>
        <v>0.21139217515352079</v>
      </c>
      <c r="O9" s="182">
        <f t="shared" si="1"/>
        <v>-5.9208593361622368E-2</v>
      </c>
      <c r="Q9" s="189">
        <f t="shared" si="2"/>
        <v>1.0879438400966106</v>
      </c>
      <c r="R9" s="190">
        <f t="shared" si="3"/>
        <v>1.1423206278846152</v>
      </c>
      <c r="S9" s="182">
        <f t="shared" si="4"/>
        <v>4.9981245156161619E-2</v>
      </c>
    </row>
    <row r="10" spans="1:19" ht="24" customHeight="1" thickBot="1" x14ac:dyDescent="0.3">
      <c r="A10" s="8"/>
      <c r="B10" t="s">
        <v>36</v>
      </c>
      <c r="E10" s="19">
        <v>72996.580000000031</v>
      </c>
      <c r="F10" s="140">
        <v>98730.429999999978</v>
      </c>
      <c r="G10" s="247">
        <f>E10/E7</f>
        <v>0.23857722090010872</v>
      </c>
      <c r="H10" s="215">
        <f>F10/F7</f>
        <v>0.33349189864457562</v>
      </c>
      <c r="I10" s="186">
        <f t="shared" si="0"/>
        <v>0.35253500917440156</v>
      </c>
      <c r="K10" s="19">
        <v>4047.3969999999981</v>
      </c>
      <c r="L10" s="140">
        <v>5526.0169999999989</v>
      </c>
      <c r="M10" s="247">
        <f>K10/K7</f>
        <v>9.5420613451690089E-2</v>
      </c>
      <c r="N10" s="215">
        <f>L10/L7</f>
        <v>0.13587158340631958</v>
      </c>
      <c r="O10" s="209">
        <f t="shared" si="1"/>
        <v>0.36532615901034704</v>
      </c>
      <c r="Q10" s="189">
        <f t="shared" si="2"/>
        <v>0.55446392146042955</v>
      </c>
      <c r="R10" s="190">
        <f t="shared" si="3"/>
        <v>0.55970757951727745</v>
      </c>
      <c r="S10" s="182">
        <f t="shared" si="4"/>
        <v>9.4571672815723928E-3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546583.57000000053</v>
      </c>
      <c r="F11" s="145">
        <v>561527.51999999967</v>
      </c>
      <c r="G11" s="243">
        <f>E11/E15</f>
        <v>0.64111627352034117</v>
      </c>
      <c r="H11" s="244">
        <f>F11/F15</f>
        <v>0.65478304375305896</v>
      </c>
      <c r="I11" s="164">
        <f t="shared" si="0"/>
        <v>2.7340649847925586E-2</v>
      </c>
      <c r="J11" s="1"/>
      <c r="K11" s="17">
        <v>71290.834000000032</v>
      </c>
      <c r="L11" s="145">
        <v>72579.746999999974</v>
      </c>
      <c r="M11" s="243">
        <f>K11/K15</f>
        <v>0.62696843491390097</v>
      </c>
      <c r="N11" s="244">
        <f>L11/L15</f>
        <v>0.64087721438507161</v>
      </c>
      <c r="O11" s="164">
        <f t="shared" si="1"/>
        <v>1.8079645414162803E-2</v>
      </c>
      <c r="Q11" s="191">
        <f t="shared" si="2"/>
        <v>1.3042988833345275</v>
      </c>
      <c r="R11" s="192">
        <f t="shared" si="3"/>
        <v>1.2925412275430423</v>
      </c>
      <c r="S11" s="57">
        <f t="shared" si="4"/>
        <v>-9.014541024083297E-3</v>
      </c>
    </row>
    <row r="12" spans="1:19" s="3" customFormat="1" ht="24" customHeight="1" x14ac:dyDescent="0.25">
      <c r="A12" s="46"/>
      <c r="B12" s="3" t="s">
        <v>33</v>
      </c>
      <c r="E12" s="31">
        <v>285174.25000000052</v>
      </c>
      <c r="F12" s="141">
        <v>251756.79999999978</v>
      </c>
      <c r="G12" s="247">
        <f>E12/E11</f>
        <v>0.52173952100316567</v>
      </c>
      <c r="H12" s="215">
        <f>F12/F11</f>
        <v>0.44834276332529516</v>
      </c>
      <c r="I12" s="206">
        <f t="shared" si="0"/>
        <v>-0.11718256469509669</v>
      </c>
      <c r="K12" s="31">
        <v>46359.316000000043</v>
      </c>
      <c r="L12" s="141">
        <v>43339.731999999982</v>
      </c>
      <c r="M12" s="247">
        <f>K12/K11</f>
        <v>0.65028438298253066</v>
      </c>
      <c r="N12" s="215">
        <f>L12/L11</f>
        <v>0.59713258576114903</v>
      </c>
      <c r="O12" s="206">
        <f t="shared" si="1"/>
        <v>-6.513435185281978E-2</v>
      </c>
      <c r="Q12" s="189">
        <f t="shared" si="2"/>
        <v>1.6256487393234123</v>
      </c>
      <c r="R12" s="190">
        <f t="shared" si="3"/>
        <v>1.7214920113379271</v>
      </c>
      <c r="S12" s="182">
        <f t="shared" si="4"/>
        <v>5.8956938049485617E-2</v>
      </c>
    </row>
    <row r="13" spans="1:19" ht="24" customHeight="1" x14ac:dyDescent="0.25">
      <c r="A13" s="8"/>
      <c r="B13" s="3" t="s">
        <v>37</v>
      </c>
      <c r="D13" s="3"/>
      <c r="E13" s="19">
        <v>68697.209999999992</v>
      </c>
      <c r="F13" s="140">
        <v>64642.899999999951</v>
      </c>
      <c r="G13" s="247">
        <f>E13/E11</f>
        <v>0.12568473289455065</v>
      </c>
      <c r="H13" s="215">
        <f>F13/F11</f>
        <v>0.11511973625086085</v>
      </c>
      <c r="I13" s="182">
        <f t="shared" si="0"/>
        <v>-5.9017098365421856E-2</v>
      </c>
      <c r="K13" s="19">
        <v>5617.813000000001</v>
      </c>
      <c r="L13" s="140">
        <v>5819.0719999999983</v>
      </c>
      <c r="M13" s="247">
        <f>K13/K11</f>
        <v>7.8801336508421249E-2</v>
      </c>
      <c r="N13" s="215">
        <f>L13/L11</f>
        <v>8.0174873026217633E-2</v>
      </c>
      <c r="O13" s="182">
        <f t="shared" si="1"/>
        <v>3.5825151175376831E-2</v>
      </c>
      <c r="Q13" s="189">
        <f t="shared" si="2"/>
        <v>0.81776436044491496</v>
      </c>
      <c r="R13" s="190">
        <f t="shared" si="3"/>
        <v>0.90018733689237385</v>
      </c>
      <c r="S13" s="182">
        <f t="shared" si="4"/>
        <v>0.10079061944276421</v>
      </c>
    </row>
    <row r="14" spans="1:19" ht="24" customHeight="1" thickBot="1" x14ac:dyDescent="0.3">
      <c r="A14" s="8"/>
      <c r="B14" t="s">
        <v>36</v>
      </c>
      <c r="E14" s="19">
        <v>192712.11000000002</v>
      </c>
      <c r="F14" s="140">
        <v>245127.81999999995</v>
      </c>
      <c r="G14" s="247">
        <f>E14/E11</f>
        <v>0.35257574610228376</v>
      </c>
      <c r="H14" s="215">
        <f>F14/F11</f>
        <v>0.43653750042384404</v>
      </c>
      <c r="I14" s="186">
        <f t="shared" si="0"/>
        <v>0.27198970526553795</v>
      </c>
      <c r="K14" s="19">
        <v>19313.704999999994</v>
      </c>
      <c r="L14" s="140">
        <v>23420.942999999985</v>
      </c>
      <c r="M14" s="247">
        <f>K14/K11</f>
        <v>0.27091428050904814</v>
      </c>
      <c r="N14" s="215">
        <f>L14/L11</f>
        <v>0.32269254121263324</v>
      </c>
      <c r="O14" s="209">
        <f t="shared" si="1"/>
        <v>0.21265924896336522</v>
      </c>
      <c r="Q14" s="189">
        <f t="shared" si="2"/>
        <v>1.0022050508398248</v>
      </c>
      <c r="R14" s="190">
        <f t="shared" si="3"/>
        <v>0.95545838085615853</v>
      </c>
      <c r="S14" s="182">
        <f t="shared" si="4"/>
        <v>-4.6643817993626796E-2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852549.83000000019</v>
      </c>
      <c r="F15" s="145">
        <v>857577.97999999963</v>
      </c>
      <c r="G15" s="243">
        <f>G7+G11</f>
        <v>1</v>
      </c>
      <c r="H15" s="244">
        <f>H7+H11</f>
        <v>1</v>
      </c>
      <c r="I15" s="164">
        <f t="shared" si="0"/>
        <v>5.897778432492843E-3</v>
      </c>
      <c r="J15" s="1"/>
      <c r="K15" s="17">
        <v>113707.21400000004</v>
      </c>
      <c r="L15" s="145">
        <v>113250.62799999997</v>
      </c>
      <c r="M15" s="243">
        <f>M7+M11</f>
        <v>1</v>
      </c>
      <c r="N15" s="244">
        <f>N7+N11</f>
        <v>1</v>
      </c>
      <c r="O15" s="164">
        <f t="shared" si="1"/>
        <v>-4.015453232369833E-3</v>
      </c>
      <c r="Q15" s="191">
        <f t="shared" si="2"/>
        <v>1.3337310031485199</v>
      </c>
      <c r="R15" s="192">
        <f t="shared" si="3"/>
        <v>1.3205869395107372</v>
      </c>
      <c r="S15" s="57">
        <f t="shared" si="4"/>
        <v>-9.8551084189792693E-3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434145.2100000002</v>
      </c>
      <c r="F16" s="181">
        <f t="shared" ref="F16:F17" si="5">F8+F12</f>
        <v>373813.31999999977</v>
      </c>
      <c r="G16" s="245">
        <f>E16/E15</f>
        <v>0.50923147800052937</v>
      </c>
      <c r="H16" s="246">
        <f>F16/F15</f>
        <v>0.43589426118427149</v>
      </c>
      <c r="I16" s="207">
        <f t="shared" si="0"/>
        <v>-0.13896707509452977</v>
      </c>
      <c r="J16" s="3"/>
      <c r="K16" s="180">
        <f t="shared" ref="K16:L18" si="6">K8+K12</f>
        <v>75589.71000000005</v>
      </c>
      <c r="L16" s="181">
        <f t="shared" si="6"/>
        <v>69887.09</v>
      </c>
      <c r="M16" s="250">
        <f>K16/K15</f>
        <v>0.66477497197319446</v>
      </c>
      <c r="N16" s="246">
        <f>L16/L15</f>
        <v>0.61710112547896878</v>
      </c>
      <c r="O16" s="207">
        <f t="shared" si="1"/>
        <v>-7.5441749941890901E-2</v>
      </c>
      <c r="P16" s="3"/>
      <c r="Q16" s="189">
        <f t="shared" si="2"/>
        <v>1.741115835413686</v>
      </c>
      <c r="R16" s="190">
        <f t="shared" si="3"/>
        <v>1.8695719563979165</v>
      </c>
      <c r="S16" s="182">
        <f t="shared" si="4"/>
        <v>7.3778044155063116E-2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152695.93</v>
      </c>
      <c r="F17" s="140">
        <f t="shared" si="5"/>
        <v>139906.40999999997</v>
      </c>
      <c r="G17" s="248">
        <f>E17/E15</f>
        <v>0.17910499143492875</v>
      </c>
      <c r="H17" s="215">
        <f>F17/F15</f>
        <v>0.16314132739275797</v>
      </c>
      <c r="I17" s="182">
        <f t="shared" si="0"/>
        <v>-8.3758093617819537E-2</v>
      </c>
      <c r="K17" s="19">
        <f t="shared" si="6"/>
        <v>14756.401999999998</v>
      </c>
      <c r="L17" s="140">
        <f t="shared" si="6"/>
        <v>14416.578000000001</v>
      </c>
      <c r="M17" s="247">
        <f>K17/K15</f>
        <v>0.1297754248028625</v>
      </c>
      <c r="N17" s="215">
        <f>L17/L15</f>
        <v>0.12729799608705045</v>
      </c>
      <c r="O17" s="182">
        <f t="shared" si="1"/>
        <v>-2.3028919922349428E-2</v>
      </c>
      <c r="Q17" s="189">
        <f t="shared" si="2"/>
        <v>0.96639131115020538</v>
      </c>
      <c r="R17" s="190">
        <f t="shared" si="3"/>
        <v>1.0304444235256986</v>
      </c>
      <c r="S17" s="182">
        <f t="shared" si="4"/>
        <v>6.6280720487083875E-2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265708.69000000006</v>
      </c>
      <c r="F18" s="142">
        <f>F10+F14</f>
        <v>343858.24999999994</v>
      </c>
      <c r="G18" s="249">
        <f>E18/E15</f>
        <v>0.31166353056454188</v>
      </c>
      <c r="H18" s="221">
        <f>F18/F15</f>
        <v>0.40096441142297062</v>
      </c>
      <c r="I18" s="208">
        <f t="shared" si="0"/>
        <v>0.29411744117213429</v>
      </c>
      <c r="K18" s="21">
        <f t="shared" si="6"/>
        <v>23361.101999999992</v>
      </c>
      <c r="L18" s="142">
        <f t="shared" si="6"/>
        <v>28946.959999999985</v>
      </c>
      <c r="M18" s="249">
        <f>K18/K15</f>
        <v>0.20544960322394307</v>
      </c>
      <c r="N18" s="221">
        <f>L18/L15</f>
        <v>0.25560087843398088</v>
      </c>
      <c r="O18" s="186">
        <f t="shared" si="1"/>
        <v>0.23910935365977148</v>
      </c>
      <c r="Q18" s="193">
        <f t="shared" si="2"/>
        <v>0.87919977325543952</v>
      </c>
      <c r="R18" s="194">
        <f t="shared" si="3"/>
        <v>0.84182828243905705</v>
      </c>
      <c r="S18" s="186">
        <f t="shared" si="4"/>
        <v>-4.2506256203872668E-2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91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170</v>
      </c>
      <c r="B7" s="39">
        <v>206719.54</v>
      </c>
      <c r="C7" s="147">
        <v>252657.24999999997</v>
      </c>
      <c r="D7" s="247">
        <f>B7/$B$33</f>
        <v>0.24247209104481318</v>
      </c>
      <c r="E7" s="246">
        <f>C7/$C$33</f>
        <v>0.29461723119336641</v>
      </c>
      <c r="F7" s="52">
        <f>(C7-B7)/B7</f>
        <v>0.22222238884625983</v>
      </c>
      <c r="H7" s="39">
        <v>21751.024000000001</v>
      </c>
      <c r="I7" s="147">
        <v>25177.973000000002</v>
      </c>
      <c r="J7" s="247">
        <f>H7/$H$33</f>
        <v>0.19128974525749975</v>
      </c>
      <c r="K7" s="246">
        <f>I7/$I$33</f>
        <v>0.22232082456973226</v>
      </c>
      <c r="L7" s="52">
        <f>(I7-H7)/H7</f>
        <v>0.15755345587407749</v>
      </c>
      <c r="N7" s="27">
        <f t="shared" ref="N7:N33" si="0">(H7/B7)*10</f>
        <v>1.0521997098097258</v>
      </c>
      <c r="O7" s="151">
        <f t="shared" ref="O7:O33" si="1">(I7/C7)*10</f>
        <v>0.99652683625742</v>
      </c>
      <c r="P7" s="61">
        <f>(O7-N7)/N7</f>
        <v>-5.2910937945775859E-2</v>
      </c>
    </row>
    <row r="8" spans="1:16" ht="20.100000000000001" customHeight="1" x14ac:dyDescent="0.25">
      <c r="A8" s="8" t="s">
        <v>164</v>
      </c>
      <c r="B8" s="19">
        <v>82368.540000000008</v>
      </c>
      <c r="C8" s="140">
        <v>70603.670000000042</v>
      </c>
      <c r="D8" s="247">
        <f t="shared" ref="D8:D32" si="2">B8/$B$33</f>
        <v>9.6614341005733351E-2</v>
      </c>
      <c r="E8" s="215">
        <f t="shared" ref="E8:E32" si="3">C8/$C$33</f>
        <v>8.2329154486919187E-2</v>
      </c>
      <c r="F8" s="52">
        <f t="shared" ref="F8:F33" si="4">(C8-B8)/B8</f>
        <v>-0.142832081277633</v>
      </c>
      <c r="H8" s="19">
        <v>11035.411000000002</v>
      </c>
      <c r="I8" s="140">
        <v>9854.6070000000018</v>
      </c>
      <c r="J8" s="247">
        <f t="shared" ref="J8:J32" si="5">H8/$H$33</f>
        <v>9.7051107065203493E-2</v>
      </c>
      <c r="K8" s="215">
        <f t="shared" ref="K8:K32" si="6">I8/$I$33</f>
        <v>8.7015914825655571E-2</v>
      </c>
      <c r="L8" s="52">
        <f t="shared" ref="L8:L33" si="7">(I8-H8)/H8</f>
        <v>-0.10700136134485611</v>
      </c>
      <c r="N8" s="27">
        <f t="shared" si="0"/>
        <v>1.3397604230935745</v>
      </c>
      <c r="O8" s="152">
        <f t="shared" si="1"/>
        <v>1.3957641295417074</v>
      </c>
      <c r="P8" s="52">
        <f t="shared" ref="P8:P71" si="8">(O8-N8)/N8</f>
        <v>4.1801284380992176E-2</v>
      </c>
    </row>
    <row r="9" spans="1:16" ht="20.100000000000001" customHeight="1" x14ac:dyDescent="0.25">
      <c r="A9" s="8" t="s">
        <v>166</v>
      </c>
      <c r="B9" s="19">
        <v>43709.120000000003</v>
      </c>
      <c r="C9" s="140">
        <v>45044.170000000006</v>
      </c>
      <c r="D9" s="247">
        <f t="shared" si="2"/>
        <v>5.1268698276557043E-2</v>
      </c>
      <c r="E9" s="215">
        <f t="shared" si="3"/>
        <v>5.2524867767710218E-2</v>
      </c>
      <c r="F9" s="52">
        <f t="shared" si="4"/>
        <v>3.0543968855927615E-2</v>
      </c>
      <c r="H9" s="19">
        <v>7146.186999999999</v>
      </c>
      <c r="I9" s="140">
        <v>8238.1270000000004</v>
      </c>
      <c r="J9" s="247">
        <f t="shared" si="5"/>
        <v>6.2847261388358361E-2</v>
      </c>
      <c r="K9" s="215">
        <f t="shared" si="6"/>
        <v>7.2742439891812366E-2</v>
      </c>
      <c r="L9" s="52">
        <f t="shared" si="7"/>
        <v>0.15280036752466758</v>
      </c>
      <c r="N9" s="27">
        <f t="shared" si="0"/>
        <v>1.6349418611035862</v>
      </c>
      <c r="O9" s="152">
        <f t="shared" si="1"/>
        <v>1.8288997222060035</v>
      </c>
      <c r="P9" s="52">
        <f t="shared" si="8"/>
        <v>0.11863287968631234</v>
      </c>
    </row>
    <row r="10" spans="1:16" ht="20.100000000000001" customHeight="1" x14ac:dyDescent="0.25">
      <c r="A10" s="8" t="s">
        <v>163</v>
      </c>
      <c r="B10" s="19">
        <v>25225.460000000014</v>
      </c>
      <c r="C10" s="140">
        <v>22424.760000000002</v>
      </c>
      <c r="D10" s="247">
        <f t="shared" si="2"/>
        <v>2.9588252923585724E-2</v>
      </c>
      <c r="E10" s="215">
        <f t="shared" si="3"/>
        <v>2.6148945662060979E-2</v>
      </c>
      <c r="F10" s="52">
        <f t="shared" si="4"/>
        <v>-0.1110267166584875</v>
      </c>
      <c r="H10" s="19">
        <v>7026.6539999999968</v>
      </c>
      <c r="I10" s="140">
        <v>6522.6459999999961</v>
      </c>
      <c r="J10" s="247">
        <f t="shared" si="5"/>
        <v>6.1796026415703045E-2</v>
      </c>
      <c r="K10" s="215">
        <f t="shared" si="6"/>
        <v>5.7594788790045363E-2</v>
      </c>
      <c r="L10" s="52">
        <f t="shared" si="7"/>
        <v>-7.1728023039130853E-2</v>
      </c>
      <c r="N10" s="27">
        <f t="shared" si="0"/>
        <v>2.7855404817196567</v>
      </c>
      <c r="O10" s="152">
        <f t="shared" si="1"/>
        <v>2.9086804050522708</v>
      </c>
      <c r="P10" s="52">
        <f t="shared" si="8"/>
        <v>4.4206833158853771E-2</v>
      </c>
    </row>
    <row r="11" spans="1:16" ht="20.100000000000001" customHeight="1" x14ac:dyDescent="0.25">
      <c r="A11" s="8" t="s">
        <v>173</v>
      </c>
      <c r="B11" s="19">
        <v>25833.56</v>
      </c>
      <c r="C11" s="140">
        <v>26930.65</v>
      </c>
      <c r="D11" s="247">
        <f t="shared" si="2"/>
        <v>3.0301525014672748E-2</v>
      </c>
      <c r="E11" s="215">
        <f t="shared" si="3"/>
        <v>3.1403150066889568E-2</v>
      </c>
      <c r="F11" s="52">
        <f t="shared" si="4"/>
        <v>4.2467627380817823E-2</v>
      </c>
      <c r="H11" s="19">
        <v>5087.8620000000019</v>
      </c>
      <c r="I11" s="140">
        <v>5199.7569999999987</v>
      </c>
      <c r="J11" s="247">
        <f t="shared" si="5"/>
        <v>4.474528766486182E-2</v>
      </c>
      <c r="K11" s="215">
        <f t="shared" si="6"/>
        <v>4.5913714491720083E-2</v>
      </c>
      <c r="L11" s="52">
        <f t="shared" si="7"/>
        <v>2.1992538319631459E-2</v>
      </c>
      <c r="N11" s="27">
        <f t="shared" si="0"/>
        <v>1.9694776871635198</v>
      </c>
      <c r="O11" s="152">
        <f t="shared" si="1"/>
        <v>1.9307952091761613</v>
      </c>
      <c r="P11" s="52">
        <f t="shared" si="8"/>
        <v>-1.9640983109115457E-2</v>
      </c>
    </row>
    <row r="12" spans="1:16" ht="20.100000000000001" customHeight="1" x14ac:dyDescent="0.25">
      <c r="A12" s="8" t="s">
        <v>165</v>
      </c>
      <c r="B12" s="19">
        <v>32875.579999999994</v>
      </c>
      <c r="C12" s="140">
        <v>24699.239999999998</v>
      </c>
      <c r="D12" s="247">
        <f t="shared" si="2"/>
        <v>3.8561476224797317E-2</v>
      </c>
      <c r="E12" s="215">
        <f t="shared" si="3"/>
        <v>2.8801159283497479E-2</v>
      </c>
      <c r="F12" s="52">
        <f t="shared" si="4"/>
        <v>-0.24870557416781691</v>
      </c>
      <c r="H12" s="19">
        <v>5874.5909999999994</v>
      </c>
      <c r="I12" s="140">
        <v>5029.2560000000003</v>
      </c>
      <c r="J12" s="247">
        <f t="shared" si="5"/>
        <v>5.1664189046088153E-2</v>
      </c>
      <c r="K12" s="215">
        <f t="shared" si="6"/>
        <v>4.4408195246387526E-2</v>
      </c>
      <c r="L12" s="52">
        <f t="shared" si="7"/>
        <v>-0.14389682617904789</v>
      </c>
      <c r="N12" s="27">
        <f t="shared" si="0"/>
        <v>1.7869163068758029</v>
      </c>
      <c r="O12" s="152">
        <f t="shared" si="1"/>
        <v>2.0361986846558846</v>
      </c>
      <c r="P12" s="52">
        <f t="shared" si="8"/>
        <v>0.13950422681850186</v>
      </c>
    </row>
    <row r="13" spans="1:16" ht="20.100000000000001" customHeight="1" x14ac:dyDescent="0.25">
      <c r="A13" s="8" t="s">
        <v>168</v>
      </c>
      <c r="B13" s="19">
        <v>50836.040000000015</v>
      </c>
      <c r="C13" s="140">
        <v>48640.87</v>
      </c>
      <c r="D13" s="247">
        <f t="shared" si="2"/>
        <v>5.9628233108673552E-2</v>
      </c>
      <c r="E13" s="215">
        <f t="shared" si="3"/>
        <v>5.6718888700943597E-2</v>
      </c>
      <c r="F13" s="52">
        <f t="shared" si="4"/>
        <v>-4.3181372900013691E-2</v>
      </c>
      <c r="H13" s="19">
        <v>4546.4780000000001</v>
      </c>
      <c r="I13" s="140">
        <v>4909.1819999999998</v>
      </c>
      <c r="J13" s="247">
        <f t="shared" si="5"/>
        <v>3.998407699972318E-2</v>
      </c>
      <c r="K13" s="215">
        <f t="shared" si="6"/>
        <v>4.3347945055103809E-2</v>
      </c>
      <c r="L13" s="52">
        <f t="shared" si="7"/>
        <v>7.9776917429271565E-2</v>
      </c>
      <c r="N13" s="27">
        <f t="shared" si="0"/>
        <v>0.89434149473483737</v>
      </c>
      <c r="O13" s="152">
        <f t="shared" si="1"/>
        <v>1.0092710101607969</v>
      </c>
      <c r="P13" s="52">
        <f t="shared" si="8"/>
        <v>0.12850741702422619</v>
      </c>
    </row>
    <row r="14" spans="1:16" ht="20.100000000000001" customHeight="1" x14ac:dyDescent="0.25">
      <c r="A14" s="8" t="s">
        <v>184</v>
      </c>
      <c r="B14" s="19">
        <v>78093.390000000014</v>
      </c>
      <c r="C14" s="140">
        <v>70227.249999999985</v>
      </c>
      <c r="D14" s="247">
        <f t="shared" si="2"/>
        <v>9.1599795404334328E-2</v>
      </c>
      <c r="E14" s="215">
        <f t="shared" si="3"/>
        <v>8.1890220642092559E-2</v>
      </c>
      <c r="F14" s="52">
        <f t="shared" si="4"/>
        <v>-0.10072734709045192</v>
      </c>
      <c r="H14" s="19">
        <v>4951.2639999999992</v>
      </c>
      <c r="I14" s="140">
        <v>4832.8700000000008</v>
      </c>
      <c r="J14" s="247">
        <f t="shared" si="5"/>
        <v>4.354397426358543E-2</v>
      </c>
      <c r="K14" s="215">
        <f t="shared" si="6"/>
        <v>4.2674112147086746E-2</v>
      </c>
      <c r="L14" s="52">
        <f t="shared" si="7"/>
        <v>-2.3911873816463518E-2</v>
      </c>
      <c r="N14" s="27">
        <f t="shared" si="0"/>
        <v>0.63401832088477628</v>
      </c>
      <c r="O14" s="152">
        <f t="shared" si="1"/>
        <v>0.68817588614106373</v>
      </c>
      <c r="P14" s="52">
        <f t="shared" si="8"/>
        <v>8.5419558823963085E-2</v>
      </c>
    </row>
    <row r="15" spans="1:16" ht="20.100000000000001" customHeight="1" x14ac:dyDescent="0.25">
      <c r="A15" s="8" t="s">
        <v>175</v>
      </c>
      <c r="B15" s="19">
        <v>52752.570000000029</v>
      </c>
      <c r="C15" s="140">
        <v>41826.479999999996</v>
      </c>
      <c r="D15" s="247">
        <f t="shared" si="2"/>
        <v>6.1876230741844174E-2</v>
      </c>
      <c r="E15" s="215">
        <f t="shared" si="3"/>
        <v>4.8772800812819407E-2</v>
      </c>
      <c r="F15" s="52">
        <f t="shared" si="4"/>
        <v>-0.20711957730211111</v>
      </c>
      <c r="H15" s="19">
        <v>4581.3049999999994</v>
      </c>
      <c r="I15" s="140">
        <v>4559.33</v>
      </c>
      <c r="J15" s="247">
        <f t="shared" si="5"/>
        <v>4.0290363635151601E-2</v>
      </c>
      <c r="K15" s="215">
        <f t="shared" si="6"/>
        <v>4.025876130240974E-2</v>
      </c>
      <c r="L15" s="52">
        <f t="shared" si="7"/>
        <v>-4.7966681982534358E-3</v>
      </c>
      <c r="N15" s="27">
        <f t="shared" si="0"/>
        <v>0.86845152757486443</v>
      </c>
      <c r="O15" s="152">
        <f t="shared" si="1"/>
        <v>1.0900582597435884</v>
      </c>
      <c r="P15" s="52">
        <f t="shared" si="8"/>
        <v>0.25517455509296744</v>
      </c>
    </row>
    <row r="16" spans="1:16" ht="20.100000000000001" customHeight="1" x14ac:dyDescent="0.25">
      <c r="A16" s="8" t="s">
        <v>169</v>
      </c>
      <c r="B16" s="19">
        <v>10578.159999999998</v>
      </c>
      <c r="C16" s="140">
        <v>36731.970000000008</v>
      </c>
      <c r="D16" s="247">
        <f t="shared" si="2"/>
        <v>1.2407673578446432E-2</v>
      </c>
      <c r="E16" s="215">
        <f t="shared" si="3"/>
        <v>4.2832221508299496E-2</v>
      </c>
      <c r="F16" s="52">
        <f t="shared" si="4"/>
        <v>2.47243471454393</v>
      </c>
      <c r="H16" s="19">
        <v>1672.9699999999998</v>
      </c>
      <c r="I16" s="140">
        <v>2867.5280000000007</v>
      </c>
      <c r="J16" s="247">
        <f t="shared" si="5"/>
        <v>1.4712962714925022E-2</v>
      </c>
      <c r="K16" s="215">
        <f t="shared" si="6"/>
        <v>2.5320195133928983E-2</v>
      </c>
      <c r="L16" s="52">
        <f t="shared" si="7"/>
        <v>0.71403432219346497</v>
      </c>
      <c r="N16" s="27">
        <f t="shared" si="0"/>
        <v>1.5815321379143443</v>
      </c>
      <c r="O16" s="152">
        <f t="shared" si="1"/>
        <v>0.78066273058591729</v>
      </c>
      <c r="P16" s="52">
        <f t="shared" si="8"/>
        <v>-0.50638832315135796</v>
      </c>
    </row>
    <row r="17" spans="1:16" ht="20.100000000000001" customHeight="1" x14ac:dyDescent="0.25">
      <c r="A17" s="8" t="s">
        <v>174</v>
      </c>
      <c r="B17" s="19">
        <v>17163.089999999997</v>
      </c>
      <c r="C17" s="140">
        <v>16407.509999999998</v>
      </c>
      <c r="D17" s="247">
        <f t="shared" si="2"/>
        <v>2.0131480174009297E-2</v>
      </c>
      <c r="E17" s="215">
        <f t="shared" si="3"/>
        <v>1.9132382573535774E-2</v>
      </c>
      <c r="F17" s="52">
        <f t="shared" si="4"/>
        <v>-4.4023541215480327E-2</v>
      </c>
      <c r="H17" s="19">
        <v>3005.2899999999995</v>
      </c>
      <c r="I17" s="140">
        <v>2864.9940000000006</v>
      </c>
      <c r="J17" s="247">
        <f t="shared" si="5"/>
        <v>2.6430073293326847E-2</v>
      </c>
      <c r="K17" s="215">
        <f t="shared" si="6"/>
        <v>2.5297819982066691E-2</v>
      </c>
      <c r="L17" s="52">
        <f t="shared" si="7"/>
        <v>-4.6683015615797123E-2</v>
      </c>
      <c r="N17" s="27">
        <f t="shared" si="0"/>
        <v>1.7510191929308765</v>
      </c>
      <c r="O17" s="152">
        <f t="shared" si="1"/>
        <v>1.7461479529800688</v>
      </c>
      <c r="P17" s="52">
        <f t="shared" si="8"/>
        <v>-2.7819454923587667E-3</v>
      </c>
    </row>
    <row r="18" spans="1:16" ht="20.100000000000001" customHeight="1" x14ac:dyDescent="0.25">
      <c r="A18" s="8" t="s">
        <v>172</v>
      </c>
      <c r="B18" s="19">
        <v>18330.030000000002</v>
      </c>
      <c r="C18" s="140">
        <v>19779.490000000002</v>
      </c>
      <c r="D18" s="247">
        <f t="shared" si="2"/>
        <v>2.150024474229266E-2</v>
      </c>
      <c r="E18" s="215">
        <f t="shared" si="3"/>
        <v>2.3064363196452428E-2</v>
      </c>
      <c r="F18" s="52">
        <f t="shared" si="4"/>
        <v>7.9075702549313828E-2</v>
      </c>
      <c r="H18" s="19">
        <v>2512.5100000000002</v>
      </c>
      <c r="I18" s="140">
        <v>2823.8849999999989</v>
      </c>
      <c r="J18" s="247">
        <f t="shared" si="5"/>
        <v>2.2096311321109327E-2</v>
      </c>
      <c r="K18" s="215">
        <f t="shared" si="6"/>
        <v>2.4934828617462497E-2</v>
      </c>
      <c r="L18" s="52">
        <f t="shared" si="7"/>
        <v>0.12392985500555166</v>
      </c>
      <c r="N18" s="27">
        <f t="shared" si="0"/>
        <v>1.3707069764752158</v>
      </c>
      <c r="O18" s="152">
        <f t="shared" si="1"/>
        <v>1.427683423586755</v>
      </c>
      <c r="P18" s="52">
        <f t="shared" si="8"/>
        <v>4.1567197139431411E-2</v>
      </c>
    </row>
    <row r="19" spans="1:16" ht="20.100000000000001" customHeight="1" x14ac:dyDescent="0.25">
      <c r="A19" s="8" t="s">
        <v>171</v>
      </c>
      <c r="B19" s="19">
        <v>19415.43</v>
      </c>
      <c r="C19" s="140">
        <v>12386.929999999993</v>
      </c>
      <c r="D19" s="247">
        <f t="shared" si="2"/>
        <v>2.2773366807192958E-2</v>
      </c>
      <c r="E19" s="215">
        <f t="shared" si="3"/>
        <v>1.4444085889425475E-2</v>
      </c>
      <c r="F19" s="52">
        <f t="shared" si="4"/>
        <v>-0.36200588913044973</v>
      </c>
      <c r="H19" s="19">
        <v>4273.2709999999979</v>
      </c>
      <c r="I19" s="140">
        <v>2709.5749999999985</v>
      </c>
      <c r="J19" s="247">
        <f t="shared" si="5"/>
        <v>3.7581353457485991E-2</v>
      </c>
      <c r="K19" s="215">
        <f t="shared" si="6"/>
        <v>2.3925474391188358E-2</v>
      </c>
      <c r="L19" s="52">
        <f t="shared" si="7"/>
        <v>-0.36592483837322748</v>
      </c>
      <c r="N19" s="27">
        <f t="shared" si="0"/>
        <v>2.2009664478201092</v>
      </c>
      <c r="O19" s="152">
        <f t="shared" si="1"/>
        <v>2.1874467684890444</v>
      </c>
      <c r="P19" s="52">
        <f t="shared" si="8"/>
        <v>-6.1426103721185813E-3</v>
      </c>
    </row>
    <row r="20" spans="1:16" ht="20.100000000000001" customHeight="1" x14ac:dyDescent="0.25">
      <c r="A20" s="8" t="s">
        <v>167</v>
      </c>
      <c r="B20" s="19">
        <v>8414.59</v>
      </c>
      <c r="C20" s="140">
        <v>11334.11</v>
      </c>
      <c r="D20" s="247">
        <f t="shared" si="2"/>
        <v>9.8699098913667006E-3</v>
      </c>
      <c r="E20" s="215">
        <f t="shared" si="3"/>
        <v>1.3216419106283499E-2</v>
      </c>
      <c r="F20" s="52">
        <f t="shared" si="4"/>
        <v>0.34695926955442874</v>
      </c>
      <c r="H20" s="19">
        <v>2050.7329999999997</v>
      </c>
      <c r="I20" s="140">
        <v>2389.3339999999998</v>
      </c>
      <c r="J20" s="247">
        <f t="shared" si="5"/>
        <v>1.803520575220496E-2</v>
      </c>
      <c r="K20" s="215">
        <f t="shared" si="6"/>
        <v>2.1097754972272651E-2</v>
      </c>
      <c r="L20" s="52">
        <f t="shared" si="7"/>
        <v>0.16511218183937165</v>
      </c>
      <c r="N20" s="27">
        <f t="shared" si="0"/>
        <v>2.4371157715349172</v>
      </c>
      <c r="O20" s="152">
        <f t="shared" si="1"/>
        <v>2.10809141608825</v>
      </c>
      <c r="P20" s="52">
        <f t="shared" si="8"/>
        <v>-0.13500563218605111</v>
      </c>
    </row>
    <row r="21" spans="1:16" ht="20.100000000000001" customHeight="1" x14ac:dyDescent="0.25">
      <c r="A21" s="8" t="s">
        <v>185</v>
      </c>
      <c r="B21" s="19">
        <v>12115.869999999999</v>
      </c>
      <c r="C21" s="140">
        <v>7931.38</v>
      </c>
      <c r="D21" s="247">
        <f t="shared" si="2"/>
        <v>1.421133354750654E-2</v>
      </c>
      <c r="E21" s="215">
        <f t="shared" si="3"/>
        <v>9.248581685831073E-3</v>
      </c>
      <c r="F21" s="52">
        <f t="shared" si="4"/>
        <v>-0.34537263935648033</v>
      </c>
      <c r="H21" s="19">
        <v>3412.867999999999</v>
      </c>
      <c r="I21" s="140">
        <v>2260.7840000000001</v>
      </c>
      <c r="J21" s="247">
        <f t="shared" si="5"/>
        <v>3.0014524848001288E-2</v>
      </c>
      <c r="K21" s="215">
        <f t="shared" si="6"/>
        <v>1.9962661928903395E-2</v>
      </c>
      <c r="L21" s="52">
        <f t="shared" si="7"/>
        <v>-0.3375706297460081</v>
      </c>
      <c r="N21" s="27">
        <f t="shared" si="0"/>
        <v>2.8168575595479313</v>
      </c>
      <c r="O21" s="152">
        <f t="shared" si="1"/>
        <v>2.8504295595470146</v>
      </c>
      <c r="P21" s="52">
        <f t="shared" si="8"/>
        <v>1.1918245523380742E-2</v>
      </c>
    </row>
    <row r="22" spans="1:16" ht="20.100000000000001" customHeight="1" x14ac:dyDescent="0.25">
      <c r="A22" s="8" t="s">
        <v>181</v>
      </c>
      <c r="B22" s="19">
        <v>16972.22</v>
      </c>
      <c r="C22" s="140">
        <v>16797.53</v>
      </c>
      <c r="D22" s="247">
        <f t="shared" si="2"/>
        <v>1.9907598832082343E-2</v>
      </c>
      <c r="E22" s="215">
        <f t="shared" si="3"/>
        <v>1.9587175034508245E-2</v>
      </c>
      <c r="F22" s="52">
        <f t="shared" si="4"/>
        <v>-1.0292701838651769E-2</v>
      </c>
      <c r="H22" s="19">
        <v>2206.5279999999998</v>
      </c>
      <c r="I22" s="140">
        <v>2252.8720000000003</v>
      </c>
      <c r="J22" s="247">
        <f t="shared" si="5"/>
        <v>1.9405347491848676E-2</v>
      </c>
      <c r="K22" s="215">
        <f t="shared" si="6"/>
        <v>1.9892799181652227E-2</v>
      </c>
      <c r="L22" s="52">
        <f t="shared" si="7"/>
        <v>2.1003132523131594E-2</v>
      </c>
      <c r="N22" s="27">
        <f t="shared" si="0"/>
        <v>1.3000821342169733</v>
      </c>
      <c r="O22" s="152">
        <f t="shared" si="1"/>
        <v>1.3411924253149126</v>
      </c>
      <c r="P22" s="52">
        <f t="shared" si="8"/>
        <v>3.1621303005367127E-2</v>
      </c>
    </row>
    <row r="23" spans="1:16" ht="20.100000000000001" customHeight="1" x14ac:dyDescent="0.25">
      <c r="A23" s="8" t="s">
        <v>188</v>
      </c>
      <c r="B23" s="19">
        <v>5007.07</v>
      </c>
      <c r="C23" s="140">
        <v>6588.630000000001</v>
      </c>
      <c r="D23" s="247">
        <f t="shared" si="2"/>
        <v>5.8730526050307218E-3</v>
      </c>
      <c r="E23" s="215">
        <f t="shared" si="3"/>
        <v>7.6828348601021747E-3</v>
      </c>
      <c r="F23" s="52">
        <f t="shared" si="4"/>
        <v>0.31586536637195034</v>
      </c>
      <c r="H23" s="19">
        <v>1420.37</v>
      </c>
      <c r="I23" s="140">
        <v>1911.6230000000003</v>
      </c>
      <c r="J23" s="247">
        <f t="shared" si="5"/>
        <v>1.249146777969602E-2</v>
      </c>
      <c r="K23" s="215">
        <f t="shared" si="6"/>
        <v>1.6879579687628758E-2</v>
      </c>
      <c r="L23" s="52">
        <f t="shared" si="7"/>
        <v>0.34586269774777023</v>
      </c>
      <c r="N23" s="27">
        <f t="shared" si="0"/>
        <v>2.8367288653843463</v>
      </c>
      <c r="O23" s="152">
        <f t="shared" si="1"/>
        <v>2.901396800245271</v>
      </c>
      <c r="P23" s="52">
        <f t="shared" si="8"/>
        <v>2.2796656969950806E-2</v>
      </c>
    </row>
    <row r="24" spans="1:16" ht="20.100000000000001" customHeight="1" x14ac:dyDescent="0.25">
      <c r="A24" s="8" t="s">
        <v>176</v>
      </c>
      <c r="B24" s="19">
        <v>8377.41</v>
      </c>
      <c r="C24" s="140">
        <v>9310.1</v>
      </c>
      <c r="D24" s="247">
        <f t="shared" si="2"/>
        <v>9.8262995372364326E-3</v>
      </c>
      <c r="E24" s="215">
        <f t="shared" si="3"/>
        <v>1.0856272219116454E-2</v>
      </c>
      <c r="F24" s="52">
        <f t="shared" si="4"/>
        <v>0.11133393256388317</v>
      </c>
      <c r="H24" s="19">
        <v>1481.3869999999995</v>
      </c>
      <c r="I24" s="140">
        <v>1599.8450000000005</v>
      </c>
      <c r="J24" s="247">
        <f t="shared" si="5"/>
        <v>1.302808280924023E-2</v>
      </c>
      <c r="K24" s="215">
        <f t="shared" si="6"/>
        <v>1.4126588331148158E-2</v>
      </c>
      <c r="L24" s="52">
        <f t="shared" si="7"/>
        <v>7.9964249720026595E-2</v>
      </c>
      <c r="N24" s="27">
        <f t="shared" si="0"/>
        <v>1.7683114470940298</v>
      </c>
      <c r="O24" s="152">
        <f t="shared" si="1"/>
        <v>1.7183972245196082</v>
      </c>
      <c r="P24" s="52">
        <f t="shared" si="8"/>
        <v>-2.8227053925624104E-2</v>
      </c>
    </row>
    <row r="25" spans="1:16" ht="20.100000000000001" customHeight="1" x14ac:dyDescent="0.25">
      <c r="A25" s="8" t="s">
        <v>177</v>
      </c>
      <c r="B25" s="19">
        <v>5693.5200000000023</v>
      </c>
      <c r="C25" s="140">
        <v>5748.4500000000007</v>
      </c>
      <c r="D25" s="247">
        <f t="shared" si="2"/>
        <v>6.6782254827263314E-3</v>
      </c>
      <c r="E25" s="215">
        <f t="shared" si="3"/>
        <v>6.7031222047002712E-3</v>
      </c>
      <c r="F25" s="52">
        <f t="shared" si="4"/>
        <v>9.6478101420559605E-3</v>
      </c>
      <c r="H25" s="19">
        <v>1248.9159999999999</v>
      </c>
      <c r="I25" s="140">
        <v>1452.54</v>
      </c>
      <c r="J25" s="247">
        <f t="shared" si="5"/>
        <v>1.0983612702004996E-2</v>
      </c>
      <c r="K25" s="215">
        <f t="shared" si="6"/>
        <v>1.2825889142089352E-2</v>
      </c>
      <c r="L25" s="52">
        <f t="shared" si="7"/>
        <v>0.16304058879860617</v>
      </c>
      <c r="N25" s="27">
        <f t="shared" si="0"/>
        <v>2.1935744495496627</v>
      </c>
      <c r="O25" s="152">
        <f t="shared" si="1"/>
        <v>2.5268376692847632</v>
      </c>
      <c r="P25" s="52">
        <f t="shared" si="8"/>
        <v>0.15192701565407038</v>
      </c>
    </row>
    <row r="26" spans="1:16" ht="20.100000000000001" customHeight="1" x14ac:dyDescent="0.25">
      <c r="A26" s="8" t="s">
        <v>203</v>
      </c>
      <c r="B26" s="19">
        <v>21330.83</v>
      </c>
      <c r="C26" s="140">
        <v>14198.499999999998</v>
      </c>
      <c r="D26" s="247">
        <f t="shared" si="2"/>
        <v>2.5020039004640938E-2</v>
      </c>
      <c r="E26" s="215">
        <f t="shared" si="3"/>
        <v>1.6556511863795767E-2</v>
      </c>
      <c r="F26" s="52">
        <f t="shared" si="4"/>
        <v>-0.33436720465167097</v>
      </c>
      <c r="H26" s="19">
        <v>1938.0049999999999</v>
      </c>
      <c r="I26" s="140">
        <v>1383.1440000000005</v>
      </c>
      <c r="J26" s="247">
        <f t="shared" si="5"/>
        <v>1.7043817466145996E-2</v>
      </c>
      <c r="K26" s="215">
        <f t="shared" si="6"/>
        <v>1.2213124328105278E-2</v>
      </c>
      <c r="L26" s="52">
        <f t="shared" si="7"/>
        <v>-0.28630524689048764</v>
      </c>
      <c r="N26" s="27">
        <f t="shared" si="0"/>
        <v>0.90854645599819595</v>
      </c>
      <c r="O26" s="152">
        <f t="shared" si="1"/>
        <v>0.97414797337746994</v>
      </c>
      <c r="P26" s="52">
        <f t="shared" si="8"/>
        <v>7.2204912523927411E-2</v>
      </c>
    </row>
    <row r="27" spans="1:16" ht="20.100000000000001" customHeight="1" x14ac:dyDescent="0.25">
      <c r="A27" s="8" t="s">
        <v>200</v>
      </c>
      <c r="B27" s="19">
        <v>7225.8899999999976</v>
      </c>
      <c r="C27" s="140">
        <v>6570.1600000000008</v>
      </c>
      <c r="D27" s="247">
        <f t="shared" si="2"/>
        <v>8.4756218882830539E-3</v>
      </c>
      <c r="E27" s="215">
        <f t="shared" si="3"/>
        <v>7.6612974600863762E-3</v>
      </c>
      <c r="F27" s="52">
        <f t="shared" si="4"/>
        <v>-9.0747298948641211E-2</v>
      </c>
      <c r="H27" s="19">
        <v>1376.7169999999994</v>
      </c>
      <c r="I27" s="140">
        <v>1282.2160000000001</v>
      </c>
      <c r="J27" s="247">
        <f t="shared" si="5"/>
        <v>1.2107560739286075E-2</v>
      </c>
      <c r="K27" s="215">
        <f t="shared" si="6"/>
        <v>1.1321932801997359E-2</v>
      </c>
      <c r="L27" s="52">
        <f t="shared" si="7"/>
        <v>-6.8642284507272985E-2</v>
      </c>
      <c r="N27" s="27">
        <f t="shared" si="0"/>
        <v>1.9052559615493729</v>
      </c>
      <c r="O27" s="152">
        <f t="shared" si="1"/>
        <v>1.9515749996955933</v>
      </c>
      <c r="P27" s="52">
        <f t="shared" si="8"/>
        <v>2.4311189195048263E-2</v>
      </c>
    </row>
    <row r="28" spans="1:16" ht="20.100000000000001" customHeight="1" x14ac:dyDescent="0.25">
      <c r="A28" s="8" t="s">
        <v>205</v>
      </c>
      <c r="B28" s="19">
        <v>31028.219999999994</v>
      </c>
      <c r="C28" s="140">
        <v>31498.810000000009</v>
      </c>
      <c r="D28" s="247">
        <f t="shared" si="2"/>
        <v>3.6394611679178908E-2</v>
      </c>
      <c r="E28" s="215">
        <f t="shared" si="3"/>
        <v>3.6729965944321506E-2</v>
      </c>
      <c r="F28" s="52">
        <f t="shared" ref="F28:F29" si="9">(C28-B28)/B28</f>
        <v>1.5166516158516821E-2</v>
      </c>
      <c r="H28" s="19">
        <v>937.76900000000001</v>
      </c>
      <c r="I28" s="140">
        <v>1065.4170000000004</v>
      </c>
      <c r="J28" s="247">
        <f t="shared" si="5"/>
        <v>8.2472251936451489E-3</v>
      </c>
      <c r="K28" s="215">
        <f t="shared" si="6"/>
        <v>9.4076034615896403E-3</v>
      </c>
      <c r="L28" s="52">
        <f t="shared" ref="L28" si="10">(I28-H28)/H28</f>
        <v>0.13611880964288686</v>
      </c>
      <c r="N28" s="27">
        <f t="shared" si="0"/>
        <v>0.30223100132717901</v>
      </c>
      <c r="O28" s="152">
        <f t="shared" si="1"/>
        <v>0.33824039701817304</v>
      </c>
      <c r="P28" s="52">
        <f t="shared" ref="P28" si="11">(O28-N28)/N28</f>
        <v>0.11914527474966807</v>
      </c>
    </row>
    <row r="29" spans="1:16" ht="20.100000000000001" customHeight="1" x14ac:dyDescent="0.25">
      <c r="A29" s="8" t="s">
        <v>183</v>
      </c>
      <c r="B29" s="19">
        <v>8213.94</v>
      </c>
      <c r="C29" s="140">
        <v>4165.62</v>
      </c>
      <c r="D29" s="247">
        <f t="shared" si="2"/>
        <v>9.6345570792032171E-3</v>
      </c>
      <c r="E29" s="215">
        <f t="shared" si="3"/>
        <v>4.8574241610074955E-3</v>
      </c>
      <c r="F29" s="52">
        <f t="shared" si="9"/>
        <v>-0.49285969948648278</v>
      </c>
      <c r="H29" s="19">
        <v>1246.3509999999999</v>
      </c>
      <c r="I29" s="140">
        <v>829.91199999999981</v>
      </c>
      <c r="J29" s="247">
        <f t="shared" si="5"/>
        <v>1.096105476649881E-2</v>
      </c>
      <c r="K29" s="215">
        <f t="shared" si="6"/>
        <v>7.3281006441747948E-3</v>
      </c>
      <c r="L29" s="52">
        <f t="shared" ref="L29:L32" si="12">(I29-H29)/H29</f>
        <v>-0.33412658231910602</v>
      </c>
      <c r="N29" s="27">
        <f t="shared" ref="N29:N30" si="13">(H29/B29)*10</f>
        <v>1.5173607306603163</v>
      </c>
      <c r="O29" s="152">
        <f t="shared" ref="O29:O30" si="14">(I29/C29)*10</f>
        <v>1.992289263062881</v>
      </c>
      <c r="P29" s="52">
        <f t="shared" ref="P29:P30" si="15">(O29-N29)/N29</f>
        <v>0.31299645681214383</v>
      </c>
    </row>
    <row r="30" spans="1:16" ht="20.100000000000001" customHeight="1" x14ac:dyDescent="0.25">
      <c r="A30" s="8" t="s">
        <v>182</v>
      </c>
      <c r="B30" s="19">
        <v>2197.7800000000002</v>
      </c>
      <c r="C30" s="140">
        <v>1905.6399999999994</v>
      </c>
      <c r="D30" s="247">
        <f t="shared" si="2"/>
        <v>2.5778903738682348E-3</v>
      </c>
      <c r="E30" s="215">
        <f t="shared" si="3"/>
        <v>2.2221186229618452E-3</v>
      </c>
      <c r="F30" s="52">
        <f t="shared" si="4"/>
        <v>-0.13292504254293003</v>
      </c>
      <c r="H30" s="19">
        <v>1003.852</v>
      </c>
      <c r="I30" s="140">
        <v>618.57299999999998</v>
      </c>
      <c r="J30" s="247">
        <f t="shared" si="5"/>
        <v>8.8283932451286712E-3</v>
      </c>
      <c r="K30" s="215">
        <f t="shared" si="6"/>
        <v>5.4619829569510217E-3</v>
      </c>
      <c r="L30" s="52">
        <f t="shared" si="12"/>
        <v>-0.38380060008845929</v>
      </c>
      <c r="N30" s="27">
        <f t="shared" si="13"/>
        <v>4.5675727324845976</v>
      </c>
      <c r="O30" s="152">
        <f t="shared" si="14"/>
        <v>3.246011838542433</v>
      </c>
      <c r="P30" s="52">
        <f t="shared" si="15"/>
        <v>-0.2893354898419499</v>
      </c>
    </row>
    <row r="31" spans="1:16" ht="20.100000000000001" customHeight="1" x14ac:dyDescent="0.25">
      <c r="A31" s="8" t="s">
        <v>210</v>
      </c>
      <c r="B31" s="19">
        <v>2168.7000000000007</v>
      </c>
      <c r="C31" s="140">
        <v>2190.5700000000002</v>
      </c>
      <c r="D31" s="247">
        <f t="shared" si="2"/>
        <v>2.5437809306700591E-3</v>
      </c>
      <c r="E31" s="215">
        <f t="shared" si="3"/>
        <v>2.5543682919657077E-3</v>
      </c>
      <c r="F31" s="52">
        <f t="shared" si="4"/>
        <v>1.0084382348872333E-2</v>
      </c>
      <c r="H31" s="19">
        <v>498.67299999999994</v>
      </c>
      <c r="I31" s="140">
        <v>540.84299999999996</v>
      </c>
      <c r="J31" s="247">
        <f t="shared" si="5"/>
        <v>4.385588059522768E-3</v>
      </c>
      <c r="K31" s="215">
        <f t="shared" si="6"/>
        <v>4.7756291470630969E-3</v>
      </c>
      <c r="L31" s="52">
        <f t="shared" si="12"/>
        <v>8.456443400785689E-2</v>
      </c>
      <c r="N31" s="27">
        <f t="shared" ref="N31:N32" si="16">(H31/B31)*10</f>
        <v>2.2994097846636223</v>
      </c>
      <c r="O31" s="152">
        <f t="shared" ref="O31:O32" si="17">(I31/C31)*10</f>
        <v>2.4689601336638405</v>
      </c>
      <c r="P31" s="52">
        <f t="shared" ref="P31:P32" si="18">(O31-N31)/N31</f>
        <v>7.3736464953340825E-2</v>
      </c>
    </row>
    <row r="32" spans="1:16" ht="20.100000000000001" customHeight="1" thickBot="1" x14ac:dyDescent="0.3">
      <c r="A32" s="8" t="s">
        <v>17</v>
      </c>
      <c r="B32" s="19">
        <f>B33-SUM(B7:B31)</f>
        <v>59903.280000000028</v>
      </c>
      <c r="C32" s="140">
        <f>C33-SUM(C7:C31)</f>
        <v>50978.239999999409</v>
      </c>
      <c r="D32" s="247">
        <f t="shared" si="2"/>
        <v>7.0263670101253811E-2</v>
      </c>
      <c r="E32" s="215">
        <f t="shared" si="3"/>
        <v>5.9444436761307055E-2</v>
      </c>
      <c r="F32" s="52">
        <f t="shared" si="4"/>
        <v>-0.14899083990059669</v>
      </c>
      <c r="H32" s="19">
        <f>H33-SUM(H7:H31)</f>
        <v>11420.227999999988</v>
      </c>
      <c r="I32" s="140">
        <f>I33-SUM(I7:I31)</f>
        <v>10073.794999999969</v>
      </c>
      <c r="J32" s="247">
        <f t="shared" si="5"/>
        <v>0.10043538662375451</v>
      </c>
      <c r="K32" s="215">
        <f t="shared" si="6"/>
        <v>8.8951338971824265E-2</v>
      </c>
      <c r="L32" s="52">
        <f t="shared" si="12"/>
        <v>-0.11789895963548368</v>
      </c>
      <c r="N32" s="27">
        <f t="shared" si="16"/>
        <v>1.9064445219026374</v>
      </c>
      <c r="O32" s="152">
        <f t="shared" si="17"/>
        <v>1.9760970563126712</v>
      </c>
      <c r="P32" s="52">
        <f t="shared" si="18"/>
        <v>3.6535306225706686E-2</v>
      </c>
    </row>
    <row r="33" spans="1:16" ht="26.25" customHeight="1" thickBot="1" x14ac:dyDescent="0.3">
      <c r="A33" s="12" t="s">
        <v>18</v>
      </c>
      <c r="B33" s="17">
        <v>852549.83000000007</v>
      </c>
      <c r="C33" s="145">
        <v>857577.9799999994</v>
      </c>
      <c r="D33" s="243">
        <f>SUM(D7:D32)</f>
        <v>1.0000000000000004</v>
      </c>
      <c r="E33" s="244">
        <f>SUM(E7:E32)</f>
        <v>1</v>
      </c>
      <c r="F33" s="57">
        <f t="shared" si="4"/>
        <v>5.8977784324927077E-3</v>
      </c>
      <c r="G33" s="1"/>
      <c r="H33" s="17">
        <v>113707.21399999996</v>
      </c>
      <c r="I33" s="145">
        <v>113250.62799999997</v>
      </c>
      <c r="J33" s="243">
        <f>SUM(J7:J32)</f>
        <v>1</v>
      </c>
      <c r="K33" s="244">
        <f>SUM(K7:K32)</f>
        <v>1</v>
      </c>
      <c r="L33" s="57">
        <f t="shared" si="7"/>
        <v>-4.0154532323691955E-3</v>
      </c>
      <c r="N33" s="29">
        <f t="shared" si="0"/>
        <v>1.3337310031485192</v>
      </c>
      <c r="O33" s="146">
        <f t="shared" si="1"/>
        <v>1.3205869395107375</v>
      </c>
      <c r="P33" s="57">
        <f t="shared" si="8"/>
        <v>-9.8551084189786083E-3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82368.540000000008</v>
      </c>
      <c r="C39" s="147">
        <v>70603.670000000042</v>
      </c>
      <c r="D39" s="247">
        <f t="shared" ref="D39:D61" si="19">B39/$B$62</f>
        <v>0.26920791854631293</v>
      </c>
      <c r="E39" s="246">
        <f t="shared" ref="E39:E61" si="20">C39/$C$62</f>
        <v>0.23848525687141309</v>
      </c>
      <c r="F39" s="52">
        <f>(C39-B39)/B39</f>
        <v>-0.142832081277633</v>
      </c>
      <c r="H39" s="39">
        <v>11035.411000000002</v>
      </c>
      <c r="I39" s="147">
        <v>9854.6070000000018</v>
      </c>
      <c r="J39" s="247">
        <f t="shared" ref="J39:J61" si="21">H39/$H$62</f>
        <v>0.26016861882131381</v>
      </c>
      <c r="K39" s="246">
        <f t="shared" ref="K39:K61" si="22">I39/$I$62</f>
        <v>0.242301291678437</v>
      </c>
      <c r="L39" s="52">
        <f>(I39-H39)/H39</f>
        <v>-0.10700136134485611</v>
      </c>
      <c r="N39" s="27">
        <f t="shared" ref="N39:N62" si="23">(H39/B39)*10</f>
        <v>1.3397604230935745</v>
      </c>
      <c r="O39" s="151">
        <f t="shared" ref="O39:O62" si="24">(I39/C39)*10</f>
        <v>1.3957641295417074</v>
      </c>
      <c r="P39" s="61">
        <f t="shared" si="8"/>
        <v>4.1801284380992176E-2</v>
      </c>
    </row>
    <row r="40" spans="1:16" ht="20.100000000000001" customHeight="1" x14ac:dyDescent="0.25">
      <c r="A40" s="38" t="s">
        <v>168</v>
      </c>
      <c r="B40" s="19">
        <v>50836.040000000015</v>
      </c>
      <c r="C40" s="140">
        <v>48640.87</v>
      </c>
      <c r="D40" s="247">
        <f t="shared" si="19"/>
        <v>0.16614916951954117</v>
      </c>
      <c r="E40" s="215">
        <f t="shared" si="20"/>
        <v>0.16429925493106809</v>
      </c>
      <c r="F40" s="52">
        <f t="shared" ref="F40:F62" si="25">(C40-B40)/B40</f>
        <v>-4.3181372900013691E-2</v>
      </c>
      <c r="H40" s="19">
        <v>4546.4780000000001</v>
      </c>
      <c r="I40" s="140">
        <v>4909.1819999999998</v>
      </c>
      <c r="J40" s="247">
        <f t="shared" si="21"/>
        <v>0.10718684621365611</v>
      </c>
      <c r="K40" s="215">
        <f t="shared" si="22"/>
        <v>0.12070508135783928</v>
      </c>
      <c r="L40" s="52">
        <f t="shared" ref="L40:L62" si="26">(I40-H40)/H40</f>
        <v>7.9776917429271565E-2</v>
      </c>
      <c r="N40" s="27">
        <f t="shared" si="23"/>
        <v>0.89434149473483737</v>
      </c>
      <c r="O40" s="152">
        <f t="shared" si="24"/>
        <v>1.0092710101607969</v>
      </c>
      <c r="P40" s="52">
        <f t="shared" si="8"/>
        <v>0.12850741702422619</v>
      </c>
    </row>
    <row r="41" spans="1:16" ht="20.100000000000001" customHeight="1" x14ac:dyDescent="0.25">
      <c r="A41" s="38" t="s">
        <v>175</v>
      </c>
      <c r="B41" s="19">
        <v>52752.570000000029</v>
      </c>
      <c r="C41" s="140">
        <v>41826.479999999996</v>
      </c>
      <c r="D41" s="247">
        <f t="shared" si="19"/>
        <v>0.17241303011645803</v>
      </c>
      <c r="E41" s="215">
        <f t="shared" si="20"/>
        <v>0.14128159098283441</v>
      </c>
      <c r="F41" s="52">
        <f t="shared" si="25"/>
        <v>-0.20711957730211111</v>
      </c>
      <c r="H41" s="19">
        <v>4581.3049999999994</v>
      </c>
      <c r="I41" s="140">
        <v>4559.33</v>
      </c>
      <c r="J41" s="247">
        <f t="shared" si="21"/>
        <v>0.10800792052504241</v>
      </c>
      <c r="K41" s="215">
        <f t="shared" si="22"/>
        <v>0.11210305476293961</v>
      </c>
      <c r="L41" s="52">
        <f t="shared" si="26"/>
        <v>-4.7966681982534358E-3</v>
      </c>
      <c r="N41" s="27">
        <f t="shared" si="23"/>
        <v>0.86845152757486443</v>
      </c>
      <c r="O41" s="152">
        <f t="shared" si="24"/>
        <v>1.0900582597435884</v>
      </c>
      <c r="P41" s="52">
        <f t="shared" si="8"/>
        <v>0.25517455509296744</v>
      </c>
    </row>
    <row r="42" spans="1:16" ht="20.100000000000001" customHeight="1" x14ac:dyDescent="0.25">
      <c r="A42" s="38" t="s">
        <v>169</v>
      </c>
      <c r="B42" s="19">
        <v>10578.159999999998</v>
      </c>
      <c r="C42" s="140">
        <v>36731.970000000008</v>
      </c>
      <c r="D42" s="247">
        <f t="shared" si="19"/>
        <v>3.4572962391343401E-2</v>
      </c>
      <c r="E42" s="215">
        <f t="shared" si="20"/>
        <v>0.12407334209175014</v>
      </c>
      <c r="F42" s="52">
        <f t="shared" si="25"/>
        <v>2.47243471454393</v>
      </c>
      <c r="H42" s="19">
        <v>1672.9699999999998</v>
      </c>
      <c r="I42" s="140">
        <v>2867.5280000000007</v>
      </c>
      <c r="J42" s="247">
        <f t="shared" si="21"/>
        <v>3.9441602512991426E-2</v>
      </c>
      <c r="K42" s="215">
        <f t="shared" si="22"/>
        <v>7.0505677022339411E-2</v>
      </c>
      <c r="L42" s="52">
        <f t="shared" si="26"/>
        <v>0.71403432219346497</v>
      </c>
      <c r="N42" s="27">
        <f t="shared" si="23"/>
        <v>1.5815321379143443</v>
      </c>
      <c r="O42" s="152">
        <f t="shared" si="24"/>
        <v>0.78066273058591729</v>
      </c>
      <c r="P42" s="52">
        <f t="shared" si="8"/>
        <v>-0.50638832315135796</v>
      </c>
    </row>
    <row r="43" spans="1:16" ht="20.100000000000001" customHeight="1" x14ac:dyDescent="0.25">
      <c r="A43" s="38" t="s">
        <v>174</v>
      </c>
      <c r="B43" s="19">
        <v>17163.089999999997</v>
      </c>
      <c r="C43" s="140">
        <v>16407.509999999998</v>
      </c>
      <c r="D43" s="247">
        <f t="shared" si="19"/>
        <v>5.609471449564405E-2</v>
      </c>
      <c r="E43" s="215">
        <f t="shared" si="20"/>
        <v>5.5421329188274158E-2</v>
      </c>
      <c r="F43" s="52">
        <f t="shared" si="25"/>
        <v>-4.4023541215480327E-2</v>
      </c>
      <c r="H43" s="19">
        <v>3005.2899999999995</v>
      </c>
      <c r="I43" s="140">
        <v>2864.9940000000006</v>
      </c>
      <c r="J43" s="247">
        <f t="shared" si="21"/>
        <v>7.0852109491663331E-2</v>
      </c>
      <c r="K43" s="215">
        <f t="shared" si="22"/>
        <v>7.0443372003670152E-2</v>
      </c>
      <c r="L43" s="52">
        <f t="shared" si="26"/>
        <v>-4.6683015615797123E-2</v>
      </c>
      <c r="N43" s="27">
        <f t="shared" si="23"/>
        <v>1.7510191929308765</v>
      </c>
      <c r="O43" s="152">
        <f t="shared" si="24"/>
        <v>1.7461479529800688</v>
      </c>
      <c r="P43" s="52">
        <f t="shared" si="8"/>
        <v>-2.7819454923587667E-3</v>
      </c>
    </row>
    <row r="44" spans="1:16" ht="20.100000000000001" customHeight="1" x14ac:dyDescent="0.25">
      <c r="A44" s="38" t="s">
        <v>172</v>
      </c>
      <c r="B44" s="19">
        <v>18330.030000000002</v>
      </c>
      <c r="C44" s="140">
        <v>19779.490000000002</v>
      </c>
      <c r="D44" s="247">
        <f t="shared" si="19"/>
        <v>5.9908664439013638E-2</v>
      </c>
      <c r="E44" s="215">
        <f t="shared" si="20"/>
        <v>6.6811211845440102E-2</v>
      </c>
      <c r="F44" s="52">
        <f t="shared" si="25"/>
        <v>7.9075702549313828E-2</v>
      </c>
      <c r="H44" s="19">
        <v>2512.5100000000002</v>
      </c>
      <c r="I44" s="140">
        <v>2823.8849999999989</v>
      </c>
      <c r="J44" s="247">
        <f t="shared" si="21"/>
        <v>5.9234427831889459E-2</v>
      </c>
      <c r="K44" s="215">
        <f t="shared" si="22"/>
        <v>6.9432599701983316E-2</v>
      </c>
      <c r="L44" s="52">
        <f t="shared" si="26"/>
        <v>0.12392985500555166</v>
      </c>
      <c r="N44" s="27">
        <f t="shared" si="23"/>
        <v>1.3707069764752158</v>
      </c>
      <c r="O44" s="152">
        <f t="shared" si="24"/>
        <v>1.427683423586755</v>
      </c>
      <c r="P44" s="52">
        <f t="shared" si="8"/>
        <v>4.1567197139431411E-2</v>
      </c>
    </row>
    <row r="45" spans="1:16" ht="20.100000000000001" customHeight="1" x14ac:dyDescent="0.25">
      <c r="A45" s="38" t="s">
        <v>171</v>
      </c>
      <c r="B45" s="19">
        <v>19415.43</v>
      </c>
      <c r="C45" s="140">
        <v>12386.929999999993</v>
      </c>
      <c r="D45" s="247">
        <f t="shared" si="19"/>
        <v>6.3456114409477696E-2</v>
      </c>
      <c r="E45" s="215">
        <f t="shared" si="20"/>
        <v>4.1840603794366632E-2</v>
      </c>
      <c r="F45" s="52">
        <f t="shared" si="25"/>
        <v>-0.36200588913044973</v>
      </c>
      <c r="H45" s="19">
        <v>4273.2709999999979</v>
      </c>
      <c r="I45" s="140">
        <v>2709.5749999999985</v>
      </c>
      <c r="J45" s="247">
        <f t="shared" si="21"/>
        <v>0.10074577321308412</v>
      </c>
      <c r="K45" s="215">
        <f t="shared" si="22"/>
        <v>6.6621989329417236E-2</v>
      </c>
      <c r="L45" s="52">
        <f t="shared" si="26"/>
        <v>-0.36592483837322748</v>
      </c>
      <c r="N45" s="27">
        <f t="shared" si="23"/>
        <v>2.2009664478201092</v>
      </c>
      <c r="O45" s="152">
        <f t="shared" si="24"/>
        <v>2.1874467684890444</v>
      </c>
      <c r="P45" s="52">
        <f t="shared" si="8"/>
        <v>-6.1426103721185813E-3</v>
      </c>
    </row>
    <row r="46" spans="1:16" ht="20.100000000000001" customHeight="1" x14ac:dyDescent="0.25">
      <c r="A46" s="38" t="s">
        <v>185</v>
      </c>
      <c r="B46" s="19">
        <v>12115.869999999999</v>
      </c>
      <c r="C46" s="140">
        <v>7931.38</v>
      </c>
      <c r="D46" s="247">
        <f t="shared" si="19"/>
        <v>3.9598712616221145E-2</v>
      </c>
      <c r="E46" s="215">
        <f t="shared" si="20"/>
        <v>2.6790635623400134E-2</v>
      </c>
      <c r="F46" s="52">
        <f t="shared" si="25"/>
        <v>-0.34537263935648033</v>
      </c>
      <c r="H46" s="19">
        <v>3412.867999999999</v>
      </c>
      <c r="I46" s="140">
        <v>2260.7840000000001</v>
      </c>
      <c r="J46" s="247">
        <f t="shared" si="21"/>
        <v>8.0461086023842623E-2</v>
      </c>
      <c r="K46" s="215">
        <f t="shared" si="22"/>
        <v>5.5587288605820954E-2</v>
      </c>
      <c r="L46" s="52">
        <f t="shared" si="26"/>
        <v>-0.3375706297460081</v>
      </c>
      <c r="N46" s="27">
        <f t="shared" si="23"/>
        <v>2.8168575595479313</v>
      </c>
      <c r="O46" s="152">
        <f t="shared" si="24"/>
        <v>2.8504295595470146</v>
      </c>
      <c r="P46" s="52">
        <f t="shared" si="8"/>
        <v>1.1918245523380742E-2</v>
      </c>
    </row>
    <row r="47" spans="1:16" ht="20.100000000000001" customHeight="1" x14ac:dyDescent="0.25">
      <c r="A47" s="38" t="s">
        <v>181</v>
      </c>
      <c r="B47" s="19">
        <v>16972.22</v>
      </c>
      <c r="C47" s="140">
        <v>16797.53</v>
      </c>
      <c r="D47" s="247">
        <f t="shared" si="19"/>
        <v>5.5470887541652469E-2</v>
      </c>
      <c r="E47" s="215">
        <f t="shared" si="20"/>
        <v>5.6738739740515826E-2</v>
      </c>
      <c r="F47" s="52">
        <f t="shared" si="25"/>
        <v>-1.0292701838651769E-2</v>
      </c>
      <c r="H47" s="19">
        <v>2206.5279999999998</v>
      </c>
      <c r="I47" s="140">
        <v>2252.8720000000003</v>
      </c>
      <c r="J47" s="247">
        <f t="shared" si="21"/>
        <v>5.2020658057099621E-2</v>
      </c>
      <c r="K47" s="215">
        <f t="shared" si="22"/>
        <v>5.5392751388886809E-2</v>
      </c>
      <c r="L47" s="52">
        <f t="shared" si="26"/>
        <v>2.1003132523131594E-2</v>
      </c>
      <c r="N47" s="27">
        <f t="shared" si="23"/>
        <v>1.3000821342169733</v>
      </c>
      <c r="O47" s="152">
        <f t="shared" si="24"/>
        <v>1.3411924253149126</v>
      </c>
      <c r="P47" s="52">
        <f t="shared" si="8"/>
        <v>3.1621303005367127E-2</v>
      </c>
    </row>
    <row r="48" spans="1:16" ht="20.100000000000001" customHeight="1" x14ac:dyDescent="0.25">
      <c r="A48" s="38" t="s">
        <v>188</v>
      </c>
      <c r="B48" s="19">
        <v>5007.07</v>
      </c>
      <c r="C48" s="140">
        <v>6588.630000000001</v>
      </c>
      <c r="D48" s="247">
        <f t="shared" si="19"/>
        <v>1.6364778260191171E-2</v>
      </c>
      <c r="E48" s="215">
        <f t="shared" si="20"/>
        <v>2.2255091243567053E-2</v>
      </c>
      <c r="F48" s="52">
        <f t="shared" si="25"/>
        <v>0.31586536637195034</v>
      </c>
      <c r="H48" s="19">
        <v>1420.37</v>
      </c>
      <c r="I48" s="140">
        <v>1911.6230000000003</v>
      </c>
      <c r="J48" s="247">
        <f t="shared" si="21"/>
        <v>3.3486355978515833E-2</v>
      </c>
      <c r="K48" s="215">
        <f t="shared" si="22"/>
        <v>4.7002252053502364E-2</v>
      </c>
      <c r="L48" s="52">
        <f t="shared" si="26"/>
        <v>0.34586269774777023</v>
      </c>
      <c r="N48" s="27">
        <f t="shared" si="23"/>
        <v>2.8367288653843463</v>
      </c>
      <c r="O48" s="152">
        <f t="shared" si="24"/>
        <v>2.901396800245271</v>
      </c>
      <c r="P48" s="52">
        <f t="shared" si="8"/>
        <v>2.2796656969950806E-2</v>
      </c>
    </row>
    <row r="49" spans="1:16" ht="20.100000000000001" customHeight="1" x14ac:dyDescent="0.25">
      <c r="A49" s="38" t="s">
        <v>176</v>
      </c>
      <c r="B49" s="19">
        <v>8377.41</v>
      </c>
      <c r="C49" s="140">
        <v>9310.1</v>
      </c>
      <c r="D49" s="247">
        <f t="shared" si="19"/>
        <v>2.7380175840303438E-2</v>
      </c>
      <c r="E49" s="215">
        <f t="shared" si="20"/>
        <v>3.1447679561112642E-2</v>
      </c>
      <c r="F49" s="52">
        <f>(C49-B49)/B49</f>
        <v>0.11133393256388317</v>
      </c>
      <c r="H49" s="19">
        <v>1481.3869999999995</v>
      </c>
      <c r="I49" s="140">
        <v>1599.8450000000005</v>
      </c>
      <c r="J49" s="247">
        <f t="shared" si="21"/>
        <v>3.4924880435341234E-2</v>
      </c>
      <c r="K49" s="215">
        <f t="shared" si="22"/>
        <v>3.9336374346058557E-2</v>
      </c>
      <c r="L49" s="52">
        <f t="shared" si="26"/>
        <v>7.9964249720026595E-2</v>
      </c>
      <c r="N49" s="27">
        <f t="shared" si="23"/>
        <v>1.7683114470940298</v>
      </c>
      <c r="O49" s="152">
        <f t="shared" si="24"/>
        <v>1.7183972245196082</v>
      </c>
      <c r="P49" s="52">
        <f t="shared" si="8"/>
        <v>-2.8227053925624104E-2</v>
      </c>
    </row>
    <row r="50" spans="1:16" ht="20.100000000000001" customHeight="1" x14ac:dyDescent="0.25">
      <c r="A50" s="38" t="s">
        <v>186</v>
      </c>
      <c r="B50" s="19">
        <v>1910.1599999999999</v>
      </c>
      <c r="C50" s="140">
        <v>1893.3299999999997</v>
      </c>
      <c r="D50" s="247">
        <f t="shared" si="19"/>
        <v>6.2430413078880002E-3</v>
      </c>
      <c r="E50" s="215">
        <f t="shared" si="20"/>
        <v>6.3952949101987507E-3</v>
      </c>
      <c r="F50" s="52">
        <f t="shared" ref="F50:F53" si="27">(C50-B50)/B50</f>
        <v>-8.8107802487750533E-3</v>
      </c>
      <c r="H50" s="19">
        <v>491.67399999999998</v>
      </c>
      <c r="I50" s="140">
        <v>510.57799999999992</v>
      </c>
      <c r="J50" s="247">
        <f t="shared" si="21"/>
        <v>1.1591606827362445E-2</v>
      </c>
      <c r="K50" s="215">
        <f t="shared" si="22"/>
        <v>1.2553895746689133E-2</v>
      </c>
      <c r="L50" s="52">
        <f t="shared" si="26"/>
        <v>3.8448240094045932E-2</v>
      </c>
      <c r="N50" s="27">
        <f t="shared" ref="N50" si="28">(H50/B50)*10</f>
        <v>2.573993801566361</v>
      </c>
      <c r="O50" s="152">
        <f t="shared" ref="O50" si="29">(I50/C50)*10</f>
        <v>2.6967195364780574</v>
      </c>
      <c r="P50" s="52">
        <f t="shared" ref="P50" si="30">(O50-N50)/N50</f>
        <v>4.7679110507963793E-2</v>
      </c>
    </row>
    <row r="51" spans="1:16" ht="20.100000000000001" customHeight="1" x14ac:dyDescent="0.25">
      <c r="A51" s="38" t="s">
        <v>180</v>
      </c>
      <c r="B51" s="19">
        <v>2558.7400000000007</v>
      </c>
      <c r="C51" s="140">
        <v>1786.5800000000004</v>
      </c>
      <c r="D51" s="247">
        <f t="shared" si="19"/>
        <v>8.3628175211214479E-3</v>
      </c>
      <c r="E51" s="215">
        <f t="shared" si="20"/>
        <v>6.0347144875235103E-3</v>
      </c>
      <c r="F51" s="52">
        <f t="shared" si="27"/>
        <v>-0.30177352915888295</v>
      </c>
      <c r="H51" s="19">
        <v>396.14600000000007</v>
      </c>
      <c r="I51" s="140">
        <v>358.49799999999999</v>
      </c>
      <c r="J51" s="247">
        <f t="shared" si="21"/>
        <v>9.3394580112682868E-3</v>
      </c>
      <c r="K51" s="215">
        <f t="shared" si="22"/>
        <v>8.8146111218982449E-3</v>
      </c>
      <c r="L51" s="52">
        <f t="shared" si="26"/>
        <v>-9.5035668667612636E-2</v>
      </c>
      <c r="N51" s="27">
        <f t="shared" ref="N51:N52" si="31">(H51/B51)*10</f>
        <v>1.5482073207907017</v>
      </c>
      <c r="O51" s="152">
        <f t="shared" ref="O51:O52" si="32">(I51/C51)*10</f>
        <v>2.006615992566803</v>
      </c>
      <c r="P51" s="52">
        <f t="shared" ref="P51:P52" si="33">(O51-N51)/N51</f>
        <v>0.29608997814451782</v>
      </c>
    </row>
    <row r="52" spans="1:16" ht="20.100000000000001" customHeight="1" x14ac:dyDescent="0.25">
      <c r="A52" s="38" t="s">
        <v>194</v>
      </c>
      <c r="B52" s="19">
        <v>1830.3300000000002</v>
      </c>
      <c r="C52" s="140">
        <v>1324.1899999999998</v>
      </c>
      <c r="D52" s="247">
        <f t="shared" si="19"/>
        <v>5.9821301865114153E-3</v>
      </c>
      <c r="E52" s="215">
        <f t="shared" si="20"/>
        <v>4.4728523644246296E-3</v>
      </c>
      <c r="F52" s="52">
        <f t="shared" si="27"/>
        <v>-0.27652936902088709</v>
      </c>
      <c r="H52" s="19">
        <v>381.03899999999999</v>
      </c>
      <c r="I52" s="140">
        <v>335.21000000000009</v>
      </c>
      <c r="J52" s="247">
        <f t="shared" si="21"/>
        <v>8.9832984332939275E-3</v>
      </c>
      <c r="K52" s="215">
        <f t="shared" si="22"/>
        <v>8.242014723015223E-3</v>
      </c>
      <c r="L52" s="52">
        <f t="shared" si="26"/>
        <v>-0.12027377774978387</v>
      </c>
      <c r="N52" s="27">
        <f t="shared" si="31"/>
        <v>2.0818049204241857</v>
      </c>
      <c r="O52" s="152">
        <f t="shared" si="32"/>
        <v>2.5314343107862176</v>
      </c>
      <c r="P52" s="52">
        <f t="shared" si="33"/>
        <v>0.21598055896150731</v>
      </c>
    </row>
    <row r="53" spans="1:16" ht="20.100000000000001" customHeight="1" x14ac:dyDescent="0.25">
      <c r="A53" s="38" t="s">
        <v>190</v>
      </c>
      <c r="B53" s="19">
        <v>2425.0600000000004</v>
      </c>
      <c r="C53" s="140">
        <v>753.38</v>
      </c>
      <c r="D53" s="247">
        <f t="shared" si="19"/>
        <v>7.9259066015971835E-3</v>
      </c>
      <c r="E53" s="215">
        <f t="shared" si="20"/>
        <v>2.5447688883847696E-3</v>
      </c>
      <c r="F53" s="52">
        <f t="shared" si="27"/>
        <v>-0.68933552159534195</v>
      </c>
      <c r="H53" s="19">
        <v>316.58800000000002</v>
      </c>
      <c r="I53" s="140">
        <v>164.05300000000003</v>
      </c>
      <c r="J53" s="247">
        <f t="shared" si="21"/>
        <v>7.4638146866847178E-3</v>
      </c>
      <c r="K53" s="215">
        <f t="shared" si="22"/>
        <v>4.0336721498607326E-3</v>
      </c>
      <c r="L53" s="52">
        <f t="shared" si="26"/>
        <v>-0.48180916522420303</v>
      </c>
      <c r="N53" s="27">
        <f t="shared" ref="N53" si="34">(H53/B53)*10</f>
        <v>1.3054852251078322</v>
      </c>
      <c r="O53" s="152">
        <f t="shared" ref="O53" si="35">(I53/C53)*10</f>
        <v>2.1775597971807059</v>
      </c>
      <c r="P53" s="52">
        <f t="shared" ref="P53" si="36">(O53-N53)/N53</f>
        <v>0.66800799832938818</v>
      </c>
    </row>
    <row r="54" spans="1:16" ht="20.100000000000001" customHeight="1" x14ac:dyDescent="0.25">
      <c r="A54" s="38" t="s">
        <v>189</v>
      </c>
      <c r="B54" s="19">
        <v>523.74</v>
      </c>
      <c r="C54" s="140">
        <v>514.49000000000012</v>
      </c>
      <c r="D54" s="247">
        <f t="shared" si="19"/>
        <v>1.7117573682797573E-3</v>
      </c>
      <c r="E54" s="215">
        <f t="shared" si="20"/>
        <v>1.7378456361797239E-3</v>
      </c>
      <c r="F54" s="52">
        <f t="shared" ref="F54" si="37">(C54-B54)/B54</f>
        <v>-1.7661435063199081E-2</v>
      </c>
      <c r="H54" s="19">
        <v>141.79900000000004</v>
      </c>
      <c r="I54" s="140">
        <v>149.84799999999998</v>
      </c>
      <c r="J54" s="247">
        <f t="shared" si="21"/>
        <v>3.3430245579655783E-3</v>
      </c>
      <c r="K54" s="215">
        <f t="shared" si="22"/>
        <v>3.684405066120893E-3</v>
      </c>
      <c r="L54" s="52">
        <f t="shared" si="26"/>
        <v>5.6763446850823684E-2</v>
      </c>
      <c r="N54" s="27">
        <f t="shared" si="23"/>
        <v>2.7074311681368624</v>
      </c>
      <c r="O54" s="152">
        <f t="shared" si="24"/>
        <v>2.9125541798674401</v>
      </c>
      <c r="P54" s="52">
        <f t="shared" ref="P54" si="38">(O54-N54)/N54</f>
        <v>7.5762964593384149E-2</v>
      </c>
    </row>
    <row r="55" spans="1:16" ht="20.100000000000001" customHeight="1" x14ac:dyDescent="0.25">
      <c r="A55" s="38" t="s">
        <v>187</v>
      </c>
      <c r="B55" s="19">
        <v>553.05999999999995</v>
      </c>
      <c r="C55" s="140">
        <v>1035.29</v>
      </c>
      <c r="D55" s="247">
        <f t="shared" si="19"/>
        <v>1.8075849278283164E-3</v>
      </c>
      <c r="E55" s="215">
        <f t="shared" si="20"/>
        <v>3.4970052064772993E-3</v>
      </c>
      <c r="F55" s="52">
        <f t="shared" ref="F55:F56" si="39">(C55-B55)/B55</f>
        <v>0.87193071276172585</v>
      </c>
      <c r="H55" s="19">
        <v>109.93100000000001</v>
      </c>
      <c r="I55" s="140">
        <v>116.80900000000001</v>
      </c>
      <c r="J55" s="247">
        <f t="shared" si="21"/>
        <v>2.5917110323889023E-3</v>
      </c>
      <c r="K55" s="215">
        <f t="shared" si="22"/>
        <v>2.8720548246791116E-3</v>
      </c>
      <c r="L55" s="52">
        <f t="shared" ref="L55:L56" si="40">(I55-H55)/H55</f>
        <v>6.2566518998280737E-2</v>
      </c>
      <c r="N55" s="27">
        <f t="shared" si="23"/>
        <v>1.9876866886052149</v>
      </c>
      <c r="O55" s="152">
        <f t="shared" si="24"/>
        <v>1.1282732374503763</v>
      </c>
      <c r="P55" s="52">
        <f t="shared" ref="P55:P56" si="41">(O55-N55)/N55</f>
        <v>-0.43236867061674594</v>
      </c>
    </row>
    <row r="56" spans="1:16" ht="20.100000000000001" customHeight="1" x14ac:dyDescent="0.25">
      <c r="A56" s="38" t="s">
        <v>191</v>
      </c>
      <c r="B56" s="19">
        <v>700.34999999999991</v>
      </c>
      <c r="C56" s="140">
        <v>417.48</v>
      </c>
      <c r="D56" s="247">
        <f t="shared" si="19"/>
        <v>2.2889778761880472E-3</v>
      </c>
      <c r="E56" s="215">
        <f t="shared" si="20"/>
        <v>1.4101650103837023E-3</v>
      </c>
      <c r="F56" s="52">
        <f t="shared" si="39"/>
        <v>-0.40389805097451265</v>
      </c>
      <c r="H56" s="19">
        <v>100.21000000000001</v>
      </c>
      <c r="I56" s="140">
        <v>98.566999999999993</v>
      </c>
      <c r="J56" s="247">
        <f t="shared" si="21"/>
        <v>2.3625307015827371E-3</v>
      </c>
      <c r="K56" s="215">
        <f t="shared" si="22"/>
        <v>2.42352753558498E-3</v>
      </c>
      <c r="L56" s="52">
        <f t="shared" si="40"/>
        <v>-1.6395569304460782E-2</v>
      </c>
      <c r="N56" s="27">
        <f t="shared" si="23"/>
        <v>1.4308560005711433</v>
      </c>
      <c r="O56" s="152">
        <f t="shared" si="24"/>
        <v>2.3609993293091884</v>
      </c>
      <c r="P56" s="52">
        <f t="shared" si="41"/>
        <v>0.65006075270101771</v>
      </c>
    </row>
    <row r="57" spans="1:16" ht="20.100000000000001" customHeight="1" x14ac:dyDescent="0.25">
      <c r="A57" s="38" t="s">
        <v>193</v>
      </c>
      <c r="B57" s="19">
        <v>409.19</v>
      </c>
      <c r="C57" s="140">
        <v>400.96</v>
      </c>
      <c r="D57" s="247">
        <f t="shared" si="19"/>
        <v>1.3373696825264329E-3</v>
      </c>
      <c r="E57" s="215">
        <f t="shared" si="20"/>
        <v>1.3543637121860908E-3</v>
      </c>
      <c r="F57" s="52">
        <f t="shared" si="25"/>
        <v>-2.0112905984994791E-2</v>
      </c>
      <c r="H57" s="19">
        <v>76.783000000000001</v>
      </c>
      <c r="I57" s="140">
        <v>79.010999999999996</v>
      </c>
      <c r="J57" s="247">
        <f t="shared" si="21"/>
        <v>1.8102204855765622E-3</v>
      </c>
      <c r="K57" s="215">
        <f t="shared" si="22"/>
        <v>1.9426921192093182E-3</v>
      </c>
      <c r="L57" s="52">
        <f t="shared" si="26"/>
        <v>2.9016839665029947E-2</v>
      </c>
      <c r="N57" s="27">
        <f t="shared" si="23"/>
        <v>1.876463256677827</v>
      </c>
      <c r="O57" s="152">
        <f t="shared" si="24"/>
        <v>1.9705456903431764</v>
      </c>
      <c r="P57" s="52">
        <f t="shared" si="8"/>
        <v>5.013816994845776E-2</v>
      </c>
    </row>
    <row r="58" spans="1:16" ht="20.100000000000001" customHeight="1" x14ac:dyDescent="0.25">
      <c r="A58" s="38" t="s">
        <v>192</v>
      </c>
      <c r="B58" s="19">
        <v>437.1</v>
      </c>
      <c r="C58" s="140">
        <v>331.34</v>
      </c>
      <c r="D58" s="247">
        <f t="shared" si="19"/>
        <v>1.428588890814301E-3</v>
      </c>
      <c r="E58" s="215">
        <f t="shared" si="20"/>
        <v>1.1192010983533003E-3</v>
      </c>
      <c r="F58" s="52">
        <f t="shared" si="25"/>
        <v>-0.24195836193090836</v>
      </c>
      <c r="H58" s="19">
        <v>70.016999999999996</v>
      </c>
      <c r="I58" s="140">
        <v>58.448000000000008</v>
      </c>
      <c r="J58" s="247">
        <f t="shared" si="21"/>
        <v>1.6507066373886686E-3</v>
      </c>
      <c r="K58" s="215">
        <f t="shared" si="22"/>
        <v>1.4370969736308393E-3</v>
      </c>
      <c r="L58" s="52">
        <f t="shared" si="26"/>
        <v>-0.16523130096976432</v>
      </c>
      <c r="N58" s="27">
        <f t="shared" ref="N58" si="42">(H58/B58)*10</f>
        <v>1.6018531228551816</v>
      </c>
      <c r="O58" s="152">
        <f t="shared" ref="O58" si="43">(I58/C58)*10</f>
        <v>1.7639886521397963</v>
      </c>
      <c r="P58" s="52">
        <f t="shared" ref="P58" si="44">(O58-N58)/N58</f>
        <v>0.10121747554208993</v>
      </c>
    </row>
    <row r="59" spans="1:16" ht="20.100000000000001" customHeight="1" x14ac:dyDescent="0.25">
      <c r="A59" s="38" t="s">
        <v>219</v>
      </c>
      <c r="B59" s="19">
        <v>70.92</v>
      </c>
      <c r="C59" s="140">
        <v>147.66999999999999</v>
      </c>
      <c r="D59" s="247">
        <f t="shared" si="19"/>
        <v>2.3179026341008972E-4</v>
      </c>
      <c r="E59" s="215">
        <f t="shared" si="20"/>
        <v>4.9880010319862335E-4</v>
      </c>
      <c r="F59" s="52">
        <f>(C59-B59)/B59</f>
        <v>1.0822053017484488</v>
      </c>
      <c r="H59" s="19">
        <v>26.504999999999999</v>
      </c>
      <c r="I59" s="140">
        <v>49.035000000000004</v>
      </c>
      <c r="J59" s="247">
        <f t="shared" si="21"/>
        <v>6.2487652175881086E-4</v>
      </c>
      <c r="K59" s="215">
        <f t="shared" si="22"/>
        <v>1.2056537452434335E-3</v>
      </c>
      <c r="L59" s="52">
        <f t="shared" si="26"/>
        <v>0.85002829654782142</v>
      </c>
      <c r="N59" s="27">
        <f t="shared" si="23"/>
        <v>3.7373096446700504</v>
      </c>
      <c r="O59" s="152">
        <f t="shared" si="24"/>
        <v>3.320579670887791</v>
      </c>
      <c r="P59" s="52">
        <f>(O59-N59)/N59</f>
        <v>-0.11150533763681508</v>
      </c>
    </row>
    <row r="60" spans="1:16" ht="20.100000000000001" customHeight="1" x14ac:dyDescent="0.25">
      <c r="A60" s="38" t="s">
        <v>196</v>
      </c>
      <c r="B60" s="19">
        <v>119.06999999999998</v>
      </c>
      <c r="C60" s="140">
        <v>144.19999999999999</v>
      </c>
      <c r="D60" s="247">
        <f t="shared" si="19"/>
        <v>3.8916055646135615E-4</v>
      </c>
      <c r="E60" s="215">
        <f t="shared" si="20"/>
        <v>4.8707912833508151E-4</v>
      </c>
      <c r="F60" s="52">
        <f>(C60-B60)/B60</f>
        <v>0.21105232216343339</v>
      </c>
      <c r="H60" s="19">
        <v>38.873000000000005</v>
      </c>
      <c r="I60" s="140">
        <v>44.753999999999998</v>
      </c>
      <c r="J60" s="247">
        <f t="shared" si="21"/>
        <v>9.1646198944841581E-4</v>
      </c>
      <c r="K60" s="215">
        <f t="shared" si="22"/>
        <v>1.1003941616115963E-3</v>
      </c>
      <c r="L60" s="52">
        <f t="shared" si="26"/>
        <v>0.1512875260463559</v>
      </c>
      <c r="N60" s="27">
        <f t="shared" ref="N60" si="45">(H60/B60)*10</f>
        <v>3.2647182329722026</v>
      </c>
      <c r="O60" s="152">
        <f t="shared" ref="O60" si="46">(I60/C60)*10</f>
        <v>3.1036061026352293</v>
      </c>
      <c r="P60" s="52">
        <f>(O60-N60)/N60</f>
        <v>-4.9349474852014019E-2</v>
      </c>
    </row>
    <row r="61" spans="1:16" ht="20.100000000000001" customHeight="1" thickBot="1" x14ac:dyDescent="0.3">
      <c r="A61" s="8" t="s">
        <v>17</v>
      </c>
      <c r="B61" s="19">
        <f>B62-SUM(B39:B60)</f>
        <v>512.11000000004424</v>
      </c>
      <c r="C61" s="140">
        <f>C62-SUM(C39:C60)</f>
        <v>296.9900000001071</v>
      </c>
      <c r="D61" s="247">
        <f t="shared" si="19"/>
        <v>1.6737466412147673E-3</v>
      </c>
      <c r="E61" s="215">
        <f t="shared" si="20"/>
        <v>1.003173580612261E-3</v>
      </c>
      <c r="F61" s="52">
        <f t="shared" si="25"/>
        <v>-0.42006600144484302</v>
      </c>
      <c r="H61" s="196">
        <f>H62-SUM(H39:H60)</f>
        <v>118.42700000001059</v>
      </c>
      <c r="I61" s="142">
        <f>I62-SUM(I39:I60)</f>
        <v>91.844999999993888</v>
      </c>
      <c r="J61" s="247">
        <f t="shared" si="21"/>
        <v>2.7920110108408725E-3</v>
      </c>
      <c r="K61" s="215">
        <f t="shared" si="22"/>
        <v>2.2582495815616555E-3</v>
      </c>
      <c r="L61" s="52">
        <f t="shared" si="26"/>
        <v>-0.22445894939510694</v>
      </c>
      <c r="N61" s="27">
        <f t="shared" si="23"/>
        <v>2.3125305110230294</v>
      </c>
      <c r="O61" s="152">
        <f t="shared" si="24"/>
        <v>3.0925283679571964</v>
      </c>
      <c r="P61" s="52">
        <f t="shared" si="8"/>
        <v>0.33729192035140215</v>
      </c>
    </row>
    <row r="62" spans="1:16" ht="26.25" customHeight="1" thickBot="1" x14ac:dyDescent="0.3">
      <c r="A62" s="12" t="s">
        <v>18</v>
      </c>
      <c r="B62" s="17">
        <v>305966.26</v>
      </c>
      <c r="C62" s="145">
        <v>296050.46000000014</v>
      </c>
      <c r="D62" s="253">
        <f>SUM(D39:D61)</f>
        <v>1.0000000000000004</v>
      </c>
      <c r="E62" s="254">
        <f>SUM(E39:E61)</f>
        <v>1</v>
      </c>
      <c r="F62" s="57">
        <f t="shared" si="25"/>
        <v>-3.2408148532455411E-2</v>
      </c>
      <c r="G62" s="1"/>
      <c r="H62" s="17">
        <v>42416.380000000012</v>
      </c>
      <c r="I62" s="145">
        <v>40670.881000000001</v>
      </c>
      <c r="J62" s="253">
        <f>SUM(J39:J61)</f>
        <v>0.99999999999999989</v>
      </c>
      <c r="K62" s="254">
        <f>SUM(K39:K61)</f>
        <v>0.99999999999999956</v>
      </c>
      <c r="L62" s="57">
        <f t="shared" si="26"/>
        <v>-4.1151531554555344E-2</v>
      </c>
      <c r="M62" s="1"/>
      <c r="N62" s="29">
        <f t="shared" si="23"/>
        <v>1.3863090655812838</v>
      </c>
      <c r="O62" s="146">
        <f t="shared" si="24"/>
        <v>1.3737820572884765</v>
      </c>
      <c r="P62" s="57">
        <f t="shared" si="8"/>
        <v>-9.0362305230649777E-3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170</v>
      </c>
      <c r="B68" s="19">
        <v>206719.54</v>
      </c>
      <c r="C68" s="147">
        <v>252657.24999999997</v>
      </c>
      <c r="D68" s="247">
        <f t="shared" ref="D68:D69" si="47">B68/$B$96</f>
        <v>0.37820298916046813</v>
      </c>
      <c r="E68" s="215">
        <f t="shared" ref="E68:E69" si="48">C68/$C$96</f>
        <v>0.44994633566668302</v>
      </c>
      <c r="F68" s="52">
        <f t="shared" ref="F68:F69" si="49">(C68-B68)/B68</f>
        <v>0.22222238884625983</v>
      </c>
      <c r="H68" s="19">
        <v>21751.024000000001</v>
      </c>
      <c r="I68" s="147">
        <v>25177.973000000002</v>
      </c>
      <c r="J68" s="245">
        <f>H68/$H$96</f>
        <v>0.30510267280643683</v>
      </c>
      <c r="K68" s="246">
        <f>I68/$I$96</f>
        <v>0.34690080967077502</v>
      </c>
      <c r="L68" s="61">
        <f t="shared" ref="L68:L85" si="50">(I68-H68)/H68</f>
        <v>0.15755345587407749</v>
      </c>
      <c r="N68" s="41" t="e">
        <f>(H68/#REF!)*10</f>
        <v>#REF!</v>
      </c>
      <c r="O68" s="149">
        <f t="shared" ref="O68:O78" si="51">(I68/C68)*10</f>
        <v>0.99652683625742</v>
      </c>
      <c r="P68" s="61" t="e">
        <f t="shared" si="8"/>
        <v>#REF!</v>
      </c>
    </row>
    <row r="69" spans="1:16" ht="20.100000000000001" customHeight="1" x14ac:dyDescent="0.25">
      <c r="A69" t="s">
        <v>166</v>
      </c>
      <c r="B69" s="19">
        <v>43709.120000000003</v>
      </c>
      <c r="C69" s="140">
        <v>45044.170000000006</v>
      </c>
      <c r="D69" s="247">
        <f t="shared" si="47"/>
        <v>7.9967862919845908E-2</v>
      </c>
      <c r="E69" s="215">
        <f t="shared" si="48"/>
        <v>8.0217208232287562E-2</v>
      </c>
      <c r="F69" s="52">
        <f t="shared" si="49"/>
        <v>3.0543968855927615E-2</v>
      </c>
      <c r="H69" s="19">
        <v>7146.186999999999</v>
      </c>
      <c r="I69" s="140">
        <v>8238.1270000000004</v>
      </c>
      <c r="J69" s="214">
        <f t="shared" ref="J69:J96" si="52">H69/$H$96</f>
        <v>0.10023991303005375</v>
      </c>
      <c r="K69" s="215">
        <f t="shared" ref="K69:K96" si="53">I69/$I$96</f>
        <v>0.11350448769131148</v>
      </c>
      <c r="L69" s="52">
        <f t="shared" si="50"/>
        <v>0.15280036752466758</v>
      </c>
      <c r="N69" s="40" t="e">
        <f>(H69/#REF!)*10</f>
        <v>#REF!</v>
      </c>
      <c r="O69" s="143">
        <f t="shared" si="51"/>
        <v>1.8288997222060035</v>
      </c>
      <c r="P69" s="52" t="e">
        <f t="shared" si="8"/>
        <v>#REF!</v>
      </c>
    </row>
    <row r="70" spans="1:16" ht="20.100000000000001" customHeight="1" x14ac:dyDescent="0.25">
      <c r="A70" s="38" t="s">
        <v>163</v>
      </c>
      <c r="B70" s="19">
        <v>25225.460000000014</v>
      </c>
      <c r="C70" s="140">
        <v>22424.760000000002</v>
      </c>
      <c r="D70" s="247">
        <f t="shared" ref="D70:D95" si="54">B70/$B$96</f>
        <v>4.6151149402460102E-2</v>
      </c>
      <c r="E70" s="215">
        <f t="shared" ref="E70:E95" si="55">C70/$C$96</f>
        <v>3.9935282245828325E-2</v>
      </c>
      <c r="F70" s="52">
        <f t="shared" ref="F70:F87" si="56">(C70-B70)/B70</f>
        <v>-0.1110267166584875</v>
      </c>
      <c r="H70" s="19">
        <v>7026.6539999999968</v>
      </c>
      <c r="I70" s="140">
        <v>6522.6459999999961</v>
      </c>
      <c r="J70" s="214">
        <f t="shared" si="52"/>
        <v>9.8563217818436466E-2</v>
      </c>
      <c r="K70" s="215">
        <f t="shared" si="53"/>
        <v>8.9868679206060023E-2</v>
      </c>
      <c r="L70" s="52">
        <f t="shared" si="50"/>
        <v>-7.1728023039130853E-2</v>
      </c>
      <c r="N70" s="40">
        <f t="shared" ref="N70:N78" si="57">(H70/B70)*10</f>
        <v>2.7855404817196567</v>
      </c>
      <c r="O70" s="143">
        <f t="shared" si="51"/>
        <v>2.9086804050522708</v>
      </c>
      <c r="P70" s="52">
        <f t="shared" si="8"/>
        <v>4.4206833158853771E-2</v>
      </c>
    </row>
    <row r="71" spans="1:16" ht="20.100000000000001" customHeight="1" x14ac:dyDescent="0.25">
      <c r="A71" s="38" t="s">
        <v>173</v>
      </c>
      <c r="B71" s="19">
        <v>25833.56</v>
      </c>
      <c r="C71" s="140">
        <v>26930.65</v>
      </c>
      <c r="D71" s="247">
        <f t="shared" si="54"/>
        <v>4.7263696565193129E-2</v>
      </c>
      <c r="E71" s="215">
        <f t="shared" si="55"/>
        <v>4.795962627085492E-2</v>
      </c>
      <c r="F71" s="52">
        <f t="shared" si="56"/>
        <v>4.2467627380817823E-2</v>
      </c>
      <c r="H71" s="19">
        <v>5087.8620000000019</v>
      </c>
      <c r="I71" s="140">
        <v>5199.7569999999987</v>
      </c>
      <c r="J71" s="214">
        <f t="shared" si="52"/>
        <v>7.1367688025644388E-2</v>
      </c>
      <c r="K71" s="215">
        <f t="shared" si="53"/>
        <v>7.1641982990103284E-2</v>
      </c>
      <c r="L71" s="52">
        <f t="shared" si="50"/>
        <v>2.1992538319631459E-2</v>
      </c>
      <c r="N71" s="40">
        <f t="shared" si="57"/>
        <v>1.9694776871635198</v>
      </c>
      <c r="O71" s="143">
        <f t="shared" si="51"/>
        <v>1.9307952091761613</v>
      </c>
      <c r="P71" s="52">
        <f t="shared" si="8"/>
        <v>-1.9640983109115457E-2</v>
      </c>
    </row>
    <row r="72" spans="1:16" ht="20.100000000000001" customHeight="1" x14ac:dyDescent="0.25">
      <c r="A72" s="38" t="s">
        <v>165</v>
      </c>
      <c r="B72" s="19">
        <v>32875.579999999994</v>
      </c>
      <c r="C72" s="140">
        <v>24699.239999999998</v>
      </c>
      <c r="D72" s="247">
        <f t="shared" si="54"/>
        <v>6.0147398868941472E-2</v>
      </c>
      <c r="E72" s="215">
        <f t="shared" si="55"/>
        <v>4.3985805005603298E-2</v>
      </c>
      <c r="F72" s="52">
        <f t="shared" si="56"/>
        <v>-0.24870557416781691</v>
      </c>
      <c r="H72" s="19">
        <v>5874.5909999999994</v>
      </c>
      <c r="I72" s="140">
        <v>5029.2560000000003</v>
      </c>
      <c r="J72" s="214">
        <f t="shared" si="52"/>
        <v>8.2403174018135336E-2</v>
      </c>
      <c r="K72" s="215">
        <f t="shared" si="53"/>
        <v>6.9292829031217223E-2</v>
      </c>
      <c r="L72" s="52">
        <f t="shared" si="50"/>
        <v>-0.14389682617904789</v>
      </c>
      <c r="N72" s="40">
        <f t="shared" si="57"/>
        <v>1.7869163068758029</v>
      </c>
      <c r="O72" s="143">
        <f t="shared" si="51"/>
        <v>2.0361986846558846</v>
      </c>
      <c r="P72" s="52">
        <f t="shared" ref="P72:P78" si="58">(O72-N72)/N72</f>
        <v>0.13950422681850186</v>
      </c>
    </row>
    <row r="73" spans="1:16" ht="20.100000000000001" customHeight="1" x14ac:dyDescent="0.25">
      <c r="A73" s="38" t="s">
        <v>184</v>
      </c>
      <c r="B73" s="19">
        <v>78093.390000000014</v>
      </c>
      <c r="C73" s="140">
        <v>70227.249999999985</v>
      </c>
      <c r="D73" s="247">
        <f t="shared" si="54"/>
        <v>0.14287548013929507</v>
      </c>
      <c r="E73" s="215">
        <f t="shared" si="55"/>
        <v>0.1250646629037879</v>
      </c>
      <c r="F73" s="52">
        <f t="shared" si="56"/>
        <v>-0.10072734709045192</v>
      </c>
      <c r="H73" s="19">
        <v>4951.2639999999992</v>
      </c>
      <c r="I73" s="140">
        <v>4832.8700000000008</v>
      </c>
      <c r="J73" s="214">
        <f t="shared" si="52"/>
        <v>6.9451621228052957E-2</v>
      </c>
      <c r="K73" s="215">
        <f t="shared" si="53"/>
        <v>6.6587032881225139E-2</v>
      </c>
      <c r="L73" s="52">
        <f t="shared" si="50"/>
        <v>-2.3911873816463518E-2</v>
      </c>
      <c r="N73" s="40">
        <f t="shared" si="57"/>
        <v>0.63401832088477628</v>
      </c>
      <c r="O73" s="143">
        <f t="shared" si="51"/>
        <v>0.68817588614106373</v>
      </c>
      <c r="P73" s="52">
        <f t="shared" si="58"/>
        <v>8.5419558823963085E-2</v>
      </c>
    </row>
    <row r="74" spans="1:16" ht="20.100000000000001" customHeight="1" x14ac:dyDescent="0.25">
      <c r="A74" s="38" t="s">
        <v>167</v>
      </c>
      <c r="B74" s="19">
        <v>8414.59</v>
      </c>
      <c r="C74" s="140">
        <v>11334.11</v>
      </c>
      <c r="D74" s="247">
        <f t="shared" si="54"/>
        <v>1.539488279898351E-2</v>
      </c>
      <c r="E74" s="215">
        <f t="shared" si="55"/>
        <v>2.0184424798984038E-2</v>
      </c>
      <c r="F74" s="52">
        <f t="shared" si="56"/>
        <v>0.34695926955442874</v>
      </c>
      <c r="H74" s="19">
        <v>2050.7329999999997</v>
      </c>
      <c r="I74" s="140">
        <v>2389.3339999999998</v>
      </c>
      <c r="J74" s="214">
        <f t="shared" si="52"/>
        <v>2.8765731650719637E-2</v>
      </c>
      <c r="K74" s="215">
        <f t="shared" si="53"/>
        <v>3.2920120264403788E-2</v>
      </c>
      <c r="L74" s="52">
        <f t="shared" si="50"/>
        <v>0.16511218183937165</v>
      </c>
      <c r="N74" s="40">
        <f t="shared" si="57"/>
        <v>2.4371157715349172</v>
      </c>
      <c r="O74" s="143">
        <f t="shared" si="51"/>
        <v>2.10809141608825</v>
      </c>
      <c r="P74" s="52">
        <f t="shared" si="58"/>
        <v>-0.13500563218605111</v>
      </c>
    </row>
    <row r="75" spans="1:16" ht="20.100000000000001" customHeight="1" x14ac:dyDescent="0.25">
      <c r="A75" s="38" t="s">
        <v>177</v>
      </c>
      <c r="B75" s="19">
        <v>5693.5200000000023</v>
      </c>
      <c r="C75" s="140">
        <v>5748.4500000000007</v>
      </c>
      <c r="D75" s="247">
        <f t="shared" si="54"/>
        <v>1.0416558990238221E-2</v>
      </c>
      <c r="E75" s="215">
        <f t="shared" si="55"/>
        <v>1.0237165223887875E-2</v>
      </c>
      <c r="F75" s="52">
        <f t="shared" si="56"/>
        <v>9.6478101420559605E-3</v>
      </c>
      <c r="H75" s="19">
        <v>1248.9159999999999</v>
      </c>
      <c r="I75" s="140">
        <v>1452.54</v>
      </c>
      <c r="J75" s="214">
        <f t="shared" si="52"/>
        <v>1.7518605547523821E-2</v>
      </c>
      <c r="K75" s="215">
        <f t="shared" si="53"/>
        <v>2.0013020987797052E-2</v>
      </c>
      <c r="L75" s="52">
        <f t="shared" si="50"/>
        <v>0.16304058879860617</v>
      </c>
      <c r="N75" s="40">
        <f t="shared" si="57"/>
        <v>2.1935744495496627</v>
      </c>
      <c r="O75" s="143">
        <f t="shared" si="51"/>
        <v>2.5268376692847632</v>
      </c>
      <c r="P75" s="52">
        <f t="shared" si="58"/>
        <v>0.15192701565407038</v>
      </c>
    </row>
    <row r="76" spans="1:16" ht="20.100000000000001" customHeight="1" x14ac:dyDescent="0.25">
      <c r="A76" s="38" t="s">
        <v>203</v>
      </c>
      <c r="B76" s="19">
        <v>21330.83</v>
      </c>
      <c r="C76" s="140">
        <v>14198.499999999998</v>
      </c>
      <c r="D76" s="247">
        <f t="shared" si="54"/>
        <v>3.9025743126526832E-2</v>
      </c>
      <c r="E76" s="215">
        <f t="shared" si="55"/>
        <v>2.5285492686093113E-2</v>
      </c>
      <c r="F76" s="52">
        <f t="shared" si="56"/>
        <v>-0.33436720465167097</v>
      </c>
      <c r="H76" s="19">
        <v>1938.0049999999999</v>
      </c>
      <c r="I76" s="140">
        <v>1383.1440000000005</v>
      </c>
      <c r="J76" s="214">
        <f t="shared" si="52"/>
        <v>2.7184490505469467E-2</v>
      </c>
      <c r="K76" s="215">
        <f t="shared" si="53"/>
        <v>1.9056886489284684E-2</v>
      </c>
      <c r="L76" s="52">
        <f t="shared" si="50"/>
        <v>-0.28630524689048764</v>
      </c>
      <c r="N76" s="40">
        <f t="shared" si="57"/>
        <v>0.90854645599819595</v>
      </c>
      <c r="O76" s="143">
        <f t="shared" si="51"/>
        <v>0.97414797337746994</v>
      </c>
      <c r="P76" s="52">
        <f t="shared" si="58"/>
        <v>7.2204912523927411E-2</v>
      </c>
    </row>
    <row r="77" spans="1:16" ht="20.100000000000001" customHeight="1" x14ac:dyDescent="0.25">
      <c r="A77" s="38" t="s">
        <v>200</v>
      </c>
      <c r="B77" s="19">
        <v>7225.8899999999976</v>
      </c>
      <c r="C77" s="140">
        <v>6570.1600000000008</v>
      </c>
      <c r="D77" s="247">
        <f t="shared" si="54"/>
        <v>1.3220100999376906E-2</v>
      </c>
      <c r="E77" s="215">
        <f t="shared" si="55"/>
        <v>1.1700512915199603E-2</v>
      </c>
      <c r="F77" s="52">
        <f t="shared" si="56"/>
        <v>-9.0747298948641211E-2</v>
      </c>
      <c r="H77" s="19">
        <v>1376.7169999999994</v>
      </c>
      <c r="I77" s="140">
        <v>1282.2160000000001</v>
      </c>
      <c r="J77" s="214">
        <f t="shared" si="52"/>
        <v>1.9311276397748402E-2</v>
      </c>
      <c r="K77" s="215">
        <f t="shared" si="53"/>
        <v>1.7666305725755702E-2</v>
      </c>
      <c r="L77" s="52">
        <f t="shared" si="50"/>
        <v>-6.8642284507272985E-2</v>
      </c>
      <c r="N77" s="40">
        <f t="shared" si="57"/>
        <v>1.9052559615493729</v>
      </c>
      <c r="O77" s="143">
        <f t="shared" si="51"/>
        <v>1.9515749996955933</v>
      </c>
      <c r="P77" s="52">
        <f t="shared" si="58"/>
        <v>2.4311189195048263E-2</v>
      </c>
    </row>
    <row r="78" spans="1:16" ht="20.100000000000001" customHeight="1" x14ac:dyDescent="0.25">
      <c r="A78" s="38" t="s">
        <v>205</v>
      </c>
      <c r="B78" s="19">
        <v>31028.219999999994</v>
      </c>
      <c r="C78" s="140">
        <v>31498.810000000009</v>
      </c>
      <c r="D78" s="247">
        <f t="shared" si="54"/>
        <v>5.6767568040876147E-2</v>
      </c>
      <c r="E78" s="215">
        <f t="shared" si="55"/>
        <v>5.6094864237464299E-2</v>
      </c>
      <c r="F78" s="52">
        <f t="shared" si="56"/>
        <v>1.5166516158516821E-2</v>
      </c>
      <c r="H78" s="19">
        <v>937.76900000000001</v>
      </c>
      <c r="I78" s="140">
        <v>1065.4170000000004</v>
      </c>
      <c r="J78" s="214">
        <f t="shared" si="52"/>
        <v>1.3154131427330476E-2</v>
      </c>
      <c r="K78" s="215">
        <f t="shared" si="53"/>
        <v>1.4679260317620018E-2</v>
      </c>
      <c r="L78" s="52">
        <f t="shared" si="50"/>
        <v>0.13611880964288686</v>
      </c>
      <c r="N78" s="40">
        <f t="shared" si="57"/>
        <v>0.30223100132717901</v>
      </c>
      <c r="O78" s="143">
        <f t="shared" si="51"/>
        <v>0.33824039701817304</v>
      </c>
      <c r="P78" s="52">
        <f t="shared" si="58"/>
        <v>0.11914527474966807</v>
      </c>
    </row>
    <row r="79" spans="1:16" ht="20.100000000000001" customHeight="1" x14ac:dyDescent="0.25">
      <c r="A79" s="38" t="s">
        <v>183</v>
      </c>
      <c r="B79" s="19">
        <v>8213.94</v>
      </c>
      <c r="C79" s="140">
        <v>4165.62</v>
      </c>
      <c r="D79" s="247">
        <f t="shared" si="54"/>
        <v>1.5027784314848688E-2</v>
      </c>
      <c r="E79" s="215">
        <f t="shared" si="55"/>
        <v>7.4183719437294921E-3</v>
      </c>
      <c r="F79" s="52">
        <f t="shared" si="56"/>
        <v>-0.49285969948648278</v>
      </c>
      <c r="H79" s="19">
        <v>1246.3509999999999</v>
      </c>
      <c r="I79" s="140">
        <v>829.91199999999981</v>
      </c>
      <c r="J79" s="214">
        <f t="shared" si="52"/>
        <v>1.7482626167622053E-2</v>
      </c>
      <c r="K79" s="215">
        <f t="shared" si="53"/>
        <v>1.1434484609046652E-2</v>
      </c>
      <c r="L79" s="52">
        <f t="shared" si="50"/>
        <v>-0.33412658231910602</v>
      </c>
      <c r="N79" s="40">
        <f t="shared" ref="N79:N83" si="59">(H79/B79)*10</f>
        <v>1.5173607306603163</v>
      </c>
      <c r="O79" s="143">
        <f t="shared" ref="O79:O83" si="60">(I79/C79)*10</f>
        <v>1.992289263062881</v>
      </c>
      <c r="P79" s="52">
        <f t="shared" ref="P79:P83" si="61">(O79-N79)/N79</f>
        <v>0.31299645681214383</v>
      </c>
    </row>
    <row r="80" spans="1:16" ht="20.100000000000001" customHeight="1" x14ac:dyDescent="0.25">
      <c r="A80" s="38" t="s">
        <v>182</v>
      </c>
      <c r="B80" s="19">
        <v>2197.7800000000002</v>
      </c>
      <c r="C80" s="140">
        <v>1905.6399999999994</v>
      </c>
      <c r="D80" s="247">
        <f t="shared" si="54"/>
        <v>4.0209404757629288E-3</v>
      </c>
      <c r="E80" s="215">
        <f t="shared" si="55"/>
        <v>3.3936716049108337E-3</v>
      </c>
      <c r="F80" s="52">
        <f t="shared" si="56"/>
        <v>-0.13292504254293003</v>
      </c>
      <c r="H80" s="19">
        <v>1003.852</v>
      </c>
      <c r="I80" s="140">
        <v>618.57299999999998</v>
      </c>
      <c r="J80" s="214">
        <f t="shared" si="52"/>
        <v>1.4081080886218835E-2</v>
      </c>
      <c r="K80" s="215">
        <f t="shared" si="53"/>
        <v>8.5226667984940763E-3</v>
      </c>
      <c r="L80" s="52">
        <f t="shared" si="50"/>
        <v>-0.38380060008845929</v>
      </c>
      <c r="N80" s="40">
        <f t="shared" si="59"/>
        <v>4.5675727324845976</v>
      </c>
      <c r="O80" s="143">
        <f t="shared" si="60"/>
        <v>3.246011838542433</v>
      </c>
      <c r="P80" s="52">
        <f t="shared" si="61"/>
        <v>-0.2893354898419499</v>
      </c>
    </row>
    <row r="81" spans="1:16" ht="20.100000000000001" customHeight="1" x14ac:dyDescent="0.25">
      <c r="A81" s="38" t="s">
        <v>210</v>
      </c>
      <c r="B81" s="19">
        <v>2168.7000000000007</v>
      </c>
      <c r="C81" s="140">
        <v>2190.5700000000002</v>
      </c>
      <c r="D81" s="247">
        <f t="shared" si="54"/>
        <v>3.9677372665995071E-3</v>
      </c>
      <c r="E81" s="215">
        <f t="shared" si="55"/>
        <v>3.9010910809856676E-3</v>
      </c>
      <c r="F81" s="52">
        <f t="shared" si="56"/>
        <v>1.0084382348872333E-2</v>
      </c>
      <c r="H81" s="19">
        <v>498.67299999999994</v>
      </c>
      <c r="I81" s="140">
        <v>540.84299999999996</v>
      </c>
      <c r="J81" s="214">
        <f t="shared" si="52"/>
        <v>6.994910453705731E-3</v>
      </c>
      <c r="K81" s="215">
        <f t="shared" si="53"/>
        <v>7.4517068790553934E-3</v>
      </c>
      <c r="L81" s="52">
        <f t="shared" si="50"/>
        <v>8.456443400785689E-2</v>
      </c>
      <c r="N81" s="40">
        <f t="shared" si="59"/>
        <v>2.2994097846636223</v>
      </c>
      <c r="O81" s="143">
        <f t="shared" si="60"/>
        <v>2.4689601336638405</v>
      </c>
      <c r="P81" s="52">
        <f t="shared" si="61"/>
        <v>7.3736464953340825E-2</v>
      </c>
    </row>
    <row r="82" spans="1:16" ht="20.100000000000001" customHeight="1" x14ac:dyDescent="0.25">
      <c r="A82" s="38" t="s">
        <v>201</v>
      </c>
      <c r="B82" s="19">
        <v>4936.0300000000007</v>
      </c>
      <c r="C82" s="140">
        <v>2098.06</v>
      </c>
      <c r="D82" s="247">
        <f t="shared" si="54"/>
        <v>9.0306958915724461E-3</v>
      </c>
      <c r="E82" s="215">
        <f t="shared" si="55"/>
        <v>3.7363440352843271E-3</v>
      </c>
      <c r="F82" s="52">
        <f t="shared" si="56"/>
        <v>-0.57494990913750532</v>
      </c>
      <c r="H82" s="19">
        <v>1270.9719999999998</v>
      </c>
      <c r="I82" s="140">
        <v>533.11900000000003</v>
      </c>
      <c r="J82" s="214">
        <f t="shared" si="52"/>
        <v>1.7827986133532956E-2</v>
      </c>
      <c r="K82" s="215">
        <f t="shared" si="53"/>
        <v>7.3452860065770153E-3</v>
      </c>
      <c r="L82" s="52">
        <f t="shared" si="50"/>
        <v>-0.58054229361465071</v>
      </c>
      <c r="N82" s="40">
        <f t="shared" si="59"/>
        <v>2.574887105629422</v>
      </c>
      <c r="O82" s="143">
        <f t="shared" si="60"/>
        <v>2.5410093133656808</v>
      </c>
      <c r="P82" s="52">
        <f t="shared" si="61"/>
        <v>-1.3157001015568761E-2</v>
      </c>
    </row>
    <row r="83" spans="1:16" ht="20.100000000000001" customHeight="1" x14ac:dyDescent="0.25">
      <c r="A83" s="38" t="s">
        <v>223</v>
      </c>
      <c r="B83" s="19">
        <v>1918.7599999999998</v>
      </c>
      <c r="C83" s="140">
        <v>3700.78</v>
      </c>
      <c r="D83" s="247">
        <f t="shared" si="54"/>
        <v>3.5104604406605189E-3</v>
      </c>
      <c r="E83" s="215">
        <f t="shared" si="55"/>
        <v>6.5905585535683125E-3</v>
      </c>
      <c r="F83" s="52">
        <f t="shared" si="56"/>
        <v>0.92873522483270476</v>
      </c>
      <c r="H83" s="19">
        <v>260.51100000000002</v>
      </c>
      <c r="I83" s="140">
        <v>520.48800000000006</v>
      </c>
      <c r="J83" s="214">
        <f t="shared" si="52"/>
        <v>3.6542004824911996E-3</v>
      </c>
      <c r="K83" s="215">
        <f t="shared" si="53"/>
        <v>7.1712567419117638E-3</v>
      </c>
      <c r="L83" s="52">
        <f t="shared" si="50"/>
        <v>0.99795018252588186</v>
      </c>
      <c r="N83" s="40">
        <f t="shared" si="59"/>
        <v>1.3577049761304179</v>
      </c>
      <c r="O83" s="143">
        <f t="shared" si="60"/>
        <v>1.4064278341322642</v>
      </c>
      <c r="P83" s="52">
        <f t="shared" si="61"/>
        <v>3.5886189458265778E-2</v>
      </c>
    </row>
    <row r="84" spans="1:16" ht="20.100000000000001" customHeight="1" x14ac:dyDescent="0.25">
      <c r="A84" s="38" t="s">
        <v>198</v>
      </c>
      <c r="B84" s="19">
        <v>4268.28</v>
      </c>
      <c r="C84" s="140">
        <v>4009.1099999999997</v>
      </c>
      <c r="D84" s="247">
        <f t="shared" si="54"/>
        <v>7.8090162863841649E-3</v>
      </c>
      <c r="E84" s="215">
        <f t="shared" si="55"/>
        <v>7.1396500744967959E-3</v>
      </c>
      <c r="F84" s="52">
        <f t="shared" si="56"/>
        <v>-6.0720008996598185E-2</v>
      </c>
      <c r="H84" s="19">
        <v>527.9</v>
      </c>
      <c r="I84" s="140">
        <v>500.18200000000002</v>
      </c>
      <c r="J84" s="214">
        <f t="shared" si="52"/>
        <v>7.4048790059041804E-3</v>
      </c>
      <c r="K84" s="215">
        <f t="shared" si="53"/>
        <v>6.8914817242336224E-3</v>
      </c>
      <c r="L84" s="52">
        <f t="shared" si="50"/>
        <v>-5.2506156469028155E-2</v>
      </c>
      <c r="N84" s="40">
        <f t="shared" ref="N84" si="62">(H84/B84)*10</f>
        <v>1.2367979607710835</v>
      </c>
      <c r="O84" s="143">
        <f t="shared" ref="O84" si="63">(I84/C84)*10</f>
        <v>1.2476135601168341</v>
      </c>
      <c r="P84" s="52">
        <f t="shared" ref="P84" si="64">(O84-N84)/N84</f>
        <v>8.7448392452131821E-3</v>
      </c>
    </row>
    <row r="85" spans="1:16" ht="20.100000000000001" customHeight="1" x14ac:dyDescent="0.25">
      <c r="A85" s="38" t="s">
        <v>179</v>
      </c>
      <c r="B85" s="19">
        <v>3447.46</v>
      </c>
      <c r="C85" s="140">
        <v>2469.62</v>
      </c>
      <c r="D85" s="247">
        <f t="shared" si="54"/>
        <v>6.3072880145299643E-3</v>
      </c>
      <c r="E85" s="215">
        <f t="shared" si="55"/>
        <v>4.3980391201485563E-3</v>
      </c>
      <c r="F85" s="52">
        <f t="shared" si="56"/>
        <v>-0.28364070939184216</v>
      </c>
      <c r="H85" s="19">
        <v>418.61400000000003</v>
      </c>
      <c r="I85" s="140">
        <v>434.08800000000002</v>
      </c>
      <c r="J85" s="214">
        <f t="shared" si="52"/>
        <v>5.871918962260983E-3</v>
      </c>
      <c r="K85" s="215">
        <f t="shared" si="53"/>
        <v>5.9808420109262721E-3</v>
      </c>
      <c r="L85" s="52">
        <f t="shared" si="50"/>
        <v>3.6964841118548322E-2</v>
      </c>
      <c r="N85" s="40">
        <f t="shared" ref="N85" si="65">(H85/B85)*10</f>
        <v>1.2142678957841426</v>
      </c>
      <c r="O85" s="143">
        <f t="shared" ref="O85" si="66">(I85/C85)*10</f>
        <v>1.7577117127331332</v>
      </c>
      <c r="P85" s="52">
        <f t="shared" ref="P85" si="67">(O85-N85)/N85</f>
        <v>0.44754853425326602</v>
      </c>
    </row>
    <row r="86" spans="1:16" ht="20.100000000000001" customHeight="1" x14ac:dyDescent="0.25">
      <c r="A86" s="38" t="s">
        <v>214</v>
      </c>
      <c r="B86" s="19">
        <v>396.8599999999999</v>
      </c>
      <c r="C86" s="140">
        <v>955.07</v>
      </c>
      <c r="D86" s="247">
        <f t="shared" si="54"/>
        <v>7.2607378227633121E-4</v>
      </c>
      <c r="E86" s="215">
        <f t="shared" si="55"/>
        <v>1.7008427298451916E-3</v>
      </c>
      <c r="F86" s="52">
        <f t="shared" si="56"/>
        <v>1.4065665473970677</v>
      </c>
      <c r="H86" s="19">
        <v>151.93300000000002</v>
      </c>
      <c r="I86" s="140">
        <v>407.29200000000003</v>
      </c>
      <c r="J86" s="214">
        <f t="shared" si="52"/>
        <v>2.1311715893238114E-3</v>
      </c>
      <c r="K86" s="215">
        <f t="shared" si="53"/>
        <v>5.6116481089414664E-3</v>
      </c>
      <c r="L86" s="52">
        <f t="shared" ref="L86:L88" si="68">(I86-H86)/H86</f>
        <v>1.6807342710273605</v>
      </c>
      <c r="N86" s="40">
        <f t="shared" ref="N86" si="69">(H86/B86)*10</f>
        <v>3.8283777654588533</v>
      </c>
      <c r="O86" s="143">
        <f t="shared" ref="O86" si="70">(I86/C86)*10</f>
        <v>4.2645251133424775</v>
      </c>
      <c r="P86" s="52">
        <f t="shared" ref="P86" si="71">(O86-N86)/N86</f>
        <v>0.11392484613684653</v>
      </c>
    </row>
    <row r="87" spans="1:16" ht="20.100000000000001" customHeight="1" x14ac:dyDescent="0.25">
      <c r="A87" s="38" t="s">
        <v>199</v>
      </c>
      <c r="B87" s="19">
        <v>1232.73</v>
      </c>
      <c r="C87" s="140">
        <v>1955.84</v>
      </c>
      <c r="D87" s="247">
        <f t="shared" si="54"/>
        <v>2.255336727373638E-3</v>
      </c>
      <c r="E87" s="215">
        <f t="shared" si="55"/>
        <v>3.483070607118242E-3</v>
      </c>
      <c r="F87" s="52">
        <f t="shared" si="56"/>
        <v>0.58659236004640103</v>
      </c>
      <c r="H87" s="19">
        <v>232.24099999999999</v>
      </c>
      <c r="I87" s="140">
        <v>363.13500000000005</v>
      </c>
      <c r="J87" s="214">
        <f t="shared" si="52"/>
        <v>3.2576558158935267E-3</v>
      </c>
      <c r="K87" s="215">
        <f t="shared" si="53"/>
        <v>5.0032552469492638E-3</v>
      </c>
      <c r="L87" s="52">
        <f t="shared" si="68"/>
        <v>0.56361279877368797</v>
      </c>
      <c r="N87" s="40">
        <f t="shared" ref="N87:N88" si="72">(H87/B87)*10</f>
        <v>1.8839567464083782</v>
      </c>
      <c r="O87" s="143">
        <f t="shared" ref="O87:O88" si="73">(I87/C87)*10</f>
        <v>1.8566702797774872</v>
      </c>
      <c r="P87" s="52">
        <f t="shared" ref="P87:P88" si="74">(O87-N87)/N87</f>
        <v>-1.448359506284343E-2</v>
      </c>
    </row>
    <row r="88" spans="1:16" ht="20.100000000000001" customHeight="1" x14ac:dyDescent="0.25">
      <c r="A88" s="38" t="s">
        <v>178</v>
      </c>
      <c r="B88" s="19">
        <v>162.17000000000002</v>
      </c>
      <c r="C88" s="140">
        <v>192.82999999999998</v>
      </c>
      <c r="D88" s="247">
        <f t="shared" si="54"/>
        <v>2.9669753885942822E-4</v>
      </c>
      <c r="E88" s="215">
        <f t="shared" si="55"/>
        <v>3.4340258158674049E-4</v>
      </c>
      <c r="F88" s="52">
        <f>(C88-B88)/B88</f>
        <v>0.18906086205833364</v>
      </c>
      <c r="H88" s="19">
        <v>238.839</v>
      </c>
      <c r="I88" s="140">
        <v>287.92299999999994</v>
      </c>
      <c r="J88" s="214">
        <f t="shared" si="52"/>
        <v>3.3502062831808083E-3</v>
      </c>
      <c r="K88" s="215">
        <f t="shared" si="53"/>
        <v>3.9669882012677727E-3</v>
      </c>
      <c r="L88" s="52">
        <f t="shared" si="68"/>
        <v>0.20551082528397768</v>
      </c>
      <c r="N88" s="40">
        <f t="shared" si="72"/>
        <v>14.727693161497193</v>
      </c>
      <c r="O88" s="143">
        <f t="shared" si="73"/>
        <v>14.931442202976715</v>
      </c>
      <c r="P88" s="52">
        <f t="shared" si="74"/>
        <v>1.3834416513523387E-2</v>
      </c>
    </row>
    <row r="89" spans="1:16" ht="20.100000000000001" customHeight="1" x14ac:dyDescent="0.25">
      <c r="A89" s="38" t="s">
        <v>224</v>
      </c>
      <c r="B89" s="19">
        <v>776.37</v>
      </c>
      <c r="C89" s="140">
        <v>1330.2099999999998</v>
      </c>
      <c r="D89" s="247">
        <f t="shared" si="54"/>
        <v>1.4204049346013088E-3</v>
      </c>
      <c r="E89" s="215">
        <f t="shared" si="55"/>
        <v>2.3689132814007055E-3</v>
      </c>
      <c r="F89" s="52">
        <f t="shared" ref="F89:F94" si="75">(C89-B89)/B89</f>
        <v>0.71337120187539416</v>
      </c>
      <c r="H89" s="19">
        <v>118.48699999999999</v>
      </c>
      <c r="I89" s="140">
        <v>251.66</v>
      </c>
      <c r="J89" s="214">
        <f t="shared" si="52"/>
        <v>1.6620229186826456E-3</v>
      </c>
      <c r="K89" s="215">
        <f t="shared" si="53"/>
        <v>3.467358462960749E-3</v>
      </c>
      <c r="L89" s="52">
        <f t="shared" ref="L89:L94" si="76">(I89-H89)/H89</f>
        <v>1.1239460869124884</v>
      </c>
      <c r="N89" s="40">
        <f t="shared" ref="N89:N94" si="77">(H89/B89)*10</f>
        <v>1.5261666473459816</v>
      </c>
      <c r="O89" s="143">
        <f t="shared" ref="O89:O94" si="78">(I89/C89)*10</f>
        <v>1.8918817329594577</v>
      </c>
      <c r="P89" s="52">
        <f t="shared" ref="P89:P94" si="79">(O89-N89)/N89</f>
        <v>0.23962985054709335</v>
      </c>
    </row>
    <row r="90" spans="1:16" ht="20.100000000000001" customHeight="1" x14ac:dyDescent="0.25">
      <c r="A90" s="38" t="s">
        <v>225</v>
      </c>
      <c r="B90" s="19">
        <v>701.97</v>
      </c>
      <c r="C90" s="140">
        <v>816.47</v>
      </c>
      <c r="D90" s="247">
        <f t="shared" si="54"/>
        <v>1.2842866828214393E-3</v>
      </c>
      <c r="E90" s="215">
        <f t="shared" si="55"/>
        <v>1.4540160026350986E-3</v>
      </c>
      <c r="F90" s="52">
        <f t="shared" si="75"/>
        <v>0.16311238372010201</v>
      </c>
      <c r="H90" s="19">
        <v>193.714</v>
      </c>
      <c r="I90" s="140">
        <v>240.45299999999997</v>
      </c>
      <c r="J90" s="214">
        <f t="shared" si="52"/>
        <v>2.7172357108348599E-3</v>
      </c>
      <c r="K90" s="215">
        <f t="shared" si="53"/>
        <v>3.3129489966395175E-3</v>
      </c>
      <c r="L90" s="52">
        <f t="shared" si="76"/>
        <v>0.24127837946663627</v>
      </c>
      <c r="N90" s="40">
        <f t="shared" si="77"/>
        <v>2.7595766200834793</v>
      </c>
      <c r="O90" s="143">
        <f t="shared" si="78"/>
        <v>2.9450316606856344</v>
      </c>
      <c r="P90" s="52">
        <f t="shared" si="79"/>
        <v>6.7204164310011069E-2</v>
      </c>
    </row>
    <row r="91" spans="1:16" ht="20.100000000000001" customHeight="1" x14ac:dyDescent="0.25">
      <c r="A91" s="38" t="s">
        <v>216</v>
      </c>
      <c r="B91" s="19">
        <v>1262.9500000000003</v>
      </c>
      <c r="C91" s="140">
        <v>1222.3399999999997</v>
      </c>
      <c r="D91" s="247">
        <f t="shared" si="54"/>
        <v>2.3106256194272362E-3</v>
      </c>
      <c r="E91" s="215">
        <f t="shared" si="55"/>
        <v>2.17681227805184E-3</v>
      </c>
      <c r="F91" s="52">
        <f t="shared" si="75"/>
        <v>-3.2154875489924836E-2</v>
      </c>
      <c r="H91" s="19">
        <v>205.99699999999996</v>
      </c>
      <c r="I91" s="140">
        <v>228.113</v>
      </c>
      <c r="J91" s="214">
        <f t="shared" si="52"/>
        <v>2.8895299499512089E-3</v>
      </c>
      <c r="K91" s="215">
        <f t="shared" si="53"/>
        <v>3.1429291149223768E-3</v>
      </c>
      <c r="L91" s="52">
        <f t="shared" si="76"/>
        <v>0.10736078680757509</v>
      </c>
      <c r="N91" s="40">
        <f t="shared" si="77"/>
        <v>1.6310780315926989</v>
      </c>
      <c r="O91" s="143">
        <f t="shared" si="78"/>
        <v>1.8661992571624921</v>
      </c>
      <c r="P91" s="52">
        <f t="shared" si="79"/>
        <v>0.14415081376591429</v>
      </c>
    </row>
    <row r="92" spans="1:16" ht="20.100000000000001" customHeight="1" x14ac:dyDescent="0.25">
      <c r="A92" s="38" t="s">
        <v>226</v>
      </c>
      <c r="B92" s="19">
        <v>4663.6400000000003</v>
      </c>
      <c r="C92" s="140">
        <v>4691.54</v>
      </c>
      <c r="D92" s="247">
        <f t="shared" si="54"/>
        <v>8.5323457490681619E-3</v>
      </c>
      <c r="E92" s="215">
        <f t="shared" si="55"/>
        <v>8.3549600560984105E-3</v>
      </c>
      <c r="F92" s="52">
        <f t="shared" si="75"/>
        <v>5.982451475671286E-3</v>
      </c>
      <c r="H92" s="19">
        <v>214.96599999999998</v>
      </c>
      <c r="I92" s="140">
        <v>225.23499999999999</v>
      </c>
      <c r="J92" s="214">
        <f t="shared" si="52"/>
        <v>3.0153385496934988E-3</v>
      </c>
      <c r="K92" s="215">
        <f t="shared" si="53"/>
        <v>3.1032761797860774E-3</v>
      </c>
      <c r="L92" s="52">
        <f t="shared" si="76"/>
        <v>4.7770345077826293E-2</v>
      </c>
      <c r="N92" s="40">
        <f t="shared" si="77"/>
        <v>0.46094038133303594</v>
      </c>
      <c r="O92" s="143">
        <f t="shared" si="78"/>
        <v>0.48008756186667917</v>
      </c>
      <c r="P92" s="52">
        <f t="shared" si="79"/>
        <v>4.1539386239647154E-2</v>
      </c>
    </row>
    <row r="93" spans="1:16" ht="20.100000000000001" customHeight="1" x14ac:dyDescent="0.25">
      <c r="A93" s="38" t="s">
        <v>227</v>
      </c>
      <c r="B93" s="19">
        <v>773.77</v>
      </c>
      <c r="C93" s="140">
        <v>767.62</v>
      </c>
      <c r="D93" s="247">
        <f t="shared" si="54"/>
        <v>1.4156481139745928E-3</v>
      </c>
      <c r="E93" s="215">
        <f t="shared" si="55"/>
        <v>1.3670211568615556E-3</v>
      </c>
      <c r="F93" s="52">
        <f t="shared" si="75"/>
        <v>-7.9480982720963305E-3</v>
      </c>
      <c r="H93" s="19">
        <v>241.42699999999999</v>
      </c>
      <c r="I93" s="140">
        <v>224.94300000000001</v>
      </c>
      <c r="J93" s="214">
        <f t="shared" si="52"/>
        <v>3.3865082852025546E-3</v>
      </c>
      <c r="K93" s="215">
        <f t="shared" si="53"/>
        <v>3.0992530188896916E-3</v>
      </c>
      <c r="L93" s="52">
        <f t="shared" si="76"/>
        <v>-6.8277367485823789E-2</v>
      </c>
      <c r="N93" s="40">
        <f t="shared" si="77"/>
        <v>3.1201390594104188</v>
      </c>
      <c r="O93" s="143">
        <f t="shared" si="78"/>
        <v>2.9303952476485762</v>
      </c>
      <c r="P93" s="52">
        <f t="shared" si="79"/>
        <v>-6.0812613844748509E-2</v>
      </c>
    </row>
    <row r="94" spans="1:16" ht="20.100000000000001" customHeight="1" x14ac:dyDescent="0.25">
      <c r="A94" s="38" t="s">
        <v>228</v>
      </c>
      <c r="B94" s="19">
        <v>1173.58</v>
      </c>
      <c r="C94" s="140">
        <v>801.3</v>
      </c>
      <c r="D94" s="247">
        <f t="shared" si="54"/>
        <v>2.1471190581158518E-3</v>
      </c>
      <c r="E94" s="215">
        <f t="shared" si="55"/>
        <v>1.4270004077449317E-3</v>
      </c>
      <c r="F94" s="52">
        <f t="shared" si="75"/>
        <v>-0.31721740315956304</v>
      </c>
      <c r="H94" s="19">
        <v>277.89500000000004</v>
      </c>
      <c r="I94" s="140">
        <v>217.91000000000003</v>
      </c>
      <c r="J94" s="214">
        <f t="shared" si="52"/>
        <v>3.8980466969989443E-3</v>
      </c>
      <c r="K94" s="215">
        <f t="shared" si="53"/>
        <v>3.0023527086695421E-3</v>
      </c>
      <c r="L94" s="52">
        <f t="shared" si="76"/>
        <v>-0.21585490922830566</v>
      </c>
      <c r="N94" s="40">
        <f t="shared" si="77"/>
        <v>2.3679254929361444</v>
      </c>
      <c r="O94" s="143">
        <f t="shared" si="78"/>
        <v>2.7194558841881946</v>
      </c>
      <c r="P94" s="52">
        <f t="shared" si="79"/>
        <v>0.14845500515143525</v>
      </c>
    </row>
    <row r="95" spans="1:16" ht="20.100000000000001" customHeight="1" thickBot="1" x14ac:dyDescent="0.3">
      <c r="A95" s="8" t="s">
        <v>17</v>
      </c>
      <c r="B95" s="19">
        <f>B96-SUM(B68:B94)</f>
        <v>22138.879999999888</v>
      </c>
      <c r="C95" s="140">
        <f>C96-SUM(C68:C94)</f>
        <v>16921.54999999993</v>
      </c>
      <c r="D95" s="247">
        <f t="shared" si="54"/>
        <v>4.0504108090918076E-2</v>
      </c>
      <c r="E95" s="215">
        <f t="shared" si="55"/>
        <v>3.013485429885954E-2</v>
      </c>
      <c r="F95" s="52">
        <f t="shared" ref="F95" si="80">(C95-B95)/B95</f>
        <v>-0.23566368307701133</v>
      </c>
      <c r="H95" s="196">
        <f>H96-SUM(H68:H94)</f>
        <v>4798.7400000000052</v>
      </c>
      <c r="I95" s="119">
        <f>I96-SUM(I68:I94)</f>
        <v>3582.5979999999981</v>
      </c>
      <c r="J95" s="214">
        <f t="shared" si="52"/>
        <v>6.731215965295069E-2</v>
      </c>
      <c r="K95" s="215">
        <f t="shared" si="53"/>
        <v>4.9360849935175422E-2</v>
      </c>
      <c r="L95" s="52">
        <f t="shared" ref="L95" si="81">(I95-H95)/H95</f>
        <v>-0.25342944189516536</v>
      </c>
      <c r="N95" s="40">
        <f t="shared" ref="N95:N96" si="82">(H95/B95)*10</f>
        <v>2.1675622253700411</v>
      </c>
      <c r="O95" s="143">
        <f t="shared" ref="O95:O96" si="83">(I95/C95)*10</f>
        <v>2.1171807547181039</v>
      </c>
      <c r="P95" s="52">
        <f>(O95-N95)/N95</f>
        <v>-2.3243379157586216E-2</v>
      </c>
    </row>
    <row r="96" spans="1:16" ht="26.25" customHeight="1" thickBot="1" x14ac:dyDescent="0.3">
      <c r="A96" s="12" t="s">
        <v>18</v>
      </c>
      <c r="B96" s="17">
        <v>546583.57000000007</v>
      </c>
      <c r="C96" s="145">
        <v>561527.51999999979</v>
      </c>
      <c r="D96" s="243">
        <f>SUM(D68:D95)</f>
        <v>0.99999999999999944</v>
      </c>
      <c r="E96" s="244">
        <f>SUM(E68:E95)</f>
        <v>1.0000000000000004</v>
      </c>
      <c r="F96" s="57">
        <f>(C96-B96)/B96</f>
        <v>2.7340649847926675E-2</v>
      </c>
      <c r="G96" s="1"/>
      <c r="H96" s="17">
        <v>71290.834000000003</v>
      </c>
      <c r="I96" s="145">
        <v>72579.746999999988</v>
      </c>
      <c r="J96" s="255">
        <f t="shared" si="52"/>
        <v>1</v>
      </c>
      <c r="K96" s="244">
        <f t="shared" si="53"/>
        <v>1</v>
      </c>
      <c r="L96" s="57">
        <f>(I96-H96)/H96</f>
        <v>1.8079645414163424E-2</v>
      </c>
      <c r="M96" s="1"/>
      <c r="N96" s="37">
        <f t="shared" si="82"/>
        <v>1.3042988833345281</v>
      </c>
      <c r="O96" s="150">
        <f t="shared" si="83"/>
        <v>1.2925412275430423</v>
      </c>
      <c r="P96" s="57">
        <f>(O96-N96)/N96</f>
        <v>-9.0145410240838036E-3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157</v>
      </c>
      <c r="E4" s="348"/>
      <c r="F4" s="354" t="str">
        <f>D4</f>
        <v>jan-set</v>
      </c>
      <c r="G4" s="348"/>
      <c r="H4" s="131" t="s">
        <v>151</v>
      </c>
      <c r="J4" s="343" t="str">
        <f>D4</f>
        <v>jan-set</v>
      </c>
      <c r="K4" s="348"/>
      <c r="L4" s="349" t="str">
        <f>D4</f>
        <v>jan-set</v>
      </c>
      <c r="M4" s="350"/>
      <c r="N4" s="131" t="str">
        <f>H4</f>
        <v>2023/2022</v>
      </c>
      <c r="P4" s="343" t="str">
        <f>D4</f>
        <v>jan-set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4205.4000000000015</v>
      </c>
      <c r="E6" s="147">
        <v>5190.3300000000036</v>
      </c>
      <c r="F6" s="248">
        <f>D6/D8</f>
        <v>0.28280037873489605</v>
      </c>
      <c r="G6" s="256">
        <f>E6/E8</f>
        <v>0.40090727503889123</v>
      </c>
      <c r="H6" s="165">
        <f>(E6-D6)/D6</f>
        <v>0.23420602083036138</v>
      </c>
      <c r="I6" s="1"/>
      <c r="J6" s="19">
        <v>2731.4870000000033</v>
      </c>
      <c r="K6" s="147">
        <v>2513.092999999998</v>
      </c>
      <c r="L6" s="247">
        <f>J6/J8</f>
        <v>0.32186389481793759</v>
      </c>
      <c r="M6" s="246">
        <f>K6/K8</f>
        <v>0.34519284893474905</v>
      </c>
      <c r="N6" s="165">
        <f>(K6-J6)/J6</f>
        <v>-7.9954252024631633E-2</v>
      </c>
      <c r="P6" s="27">
        <f t="shared" ref="P6:Q8" si="0">(J6/D6)*10</f>
        <v>6.4951895182384609</v>
      </c>
      <c r="Q6" s="152">
        <f t="shared" si="0"/>
        <v>4.8418751794201835</v>
      </c>
      <c r="R6" s="165">
        <f>(Q6-P6)/P6</f>
        <v>-0.25454443387306541</v>
      </c>
    </row>
    <row r="7" spans="1:18" ht="24" customHeight="1" thickBot="1" x14ac:dyDescent="0.3">
      <c r="A7" s="161" t="s">
        <v>21</v>
      </c>
      <c r="B7" s="1"/>
      <c r="C7" s="1"/>
      <c r="D7" s="117">
        <v>10665.16000000002</v>
      </c>
      <c r="E7" s="140">
        <v>7756.1299999999965</v>
      </c>
      <c r="F7" s="248">
        <f>D7/D8</f>
        <v>0.71719962126510395</v>
      </c>
      <c r="G7" s="228">
        <f>E7/E8</f>
        <v>0.59909272496110888</v>
      </c>
      <c r="H7" s="55">
        <f t="shared" ref="H7:H8" si="1">(E7-D7)/D7</f>
        <v>-0.27276008986269479</v>
      </c>
      <c r="J7" s="19">
        <v>5754.9789999999957</v>
      </c>
      <c r="K7" s="140">
        <v>4767.1650000000009</v>
      </c>
      <c r="L7" s="247">
        <f>J7/J8</f>
        <v>0.67813610518206247</v>
      </c>
      <c r="M7" s="215">
        <f>K7/K8</f>
        <v>0.65480715106525089</v>
      </c>
      <c r="N7" s="102">
        <f t="shared" ref="N7:N8" si="2">(K7-J7)/J7</f>
        <v>-0.17164510939136279</v>
      </c>
      <c r="P7" s="27">
        <f t="shared" si="0"/>
        <v>5.3960550052694796</v>
      </c>
      <c r="Q7" s="152">
        <f t="shared" si="0"/>
        <v>6.1463191050175841</v>
      </c>
      <c r="R7" s="102">
        <f t="shared" ref="R7:R8" si="3">(Q7-P7)/P7</f>
        <v>0.13903937209969863</v>
      </c>
    </row>
    <row r="8" spans="1:18" ht="26.25" customHeight="1" thickBot="1" x14ac:dyDescent="0.3">
      <c r="A8" s="12" t="s">
        <v>12</v>
      </c>
      <c r="B8" s="162"/>
      <c r="C8" s="162"/>
      <c r="D8" s="163">
        <v>14870.560000000021</v>
      </c>
      <c r="E8" s="145">
        <v>12946.46</v>
      </c>
      <c r="F8" s="257">
        <f>SUM(F6:F7)</f>
        <v>1</v>
      </c>
      <c r="G8" s="258">
        <f>SUM(G6:G7)</f>
        <v>1</v>
      </c>
      <c r="H8" s="164">
        <f t="shared" si="1"/>
        <v>-0.12938988175294133</v>
      </c>
      <c r="I8" s="1"/>
      <c r="J8" s="17">
        <v>8486.4659999999985</v>
      </c>
      <c r="K8" s="145">
        <v>7280.2579999999989</v>
      </c>
      <c r="L8" s="243">
        <f>SUM(L6:L7)</f>
        <v>1</v>
      </c>
      <c r="M8" s="244">
        <f>SUM(M6:M7)</f>
        <v>1</v>
      </c>
      <c r="N8" s="164">
        <f t="shared" si="2"/>
        <v>-0.14213313292011065</v>
      </c>
      <c r="O8" s="1"/>
      <c r="P8" s="29">
        <f t="shared" si="0"/>
        <v>5.7068906618177024</v>
      </c>
      <c r="Q8" s="146">
        <f t="shared" si="0"/>
        <v>5.6233580453652969</v>
      </c>
      <c r="R8" s="164">
        <f t="shared" si="3"/>
        <v>-1.4637150315720176E-2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52" workbookViewId="0">
      <selection activeCell="D72" sqref="D72:E73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13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2025.4599999999998</v>
      </c>
      <c r="C7" s="147">
        <v>1537.1500000000005</v>
      </c>
      <c r="D7" s="247">
        <f>B7/$B$33</f>
        <v>0.13620603393550745</v>
      </c>
      <c r="E7" s="246">
        <f>C7/$C$33</f>
        <v>0.11873129797643533</v>
      </c>
      <c r="F7" s="52">
        <f>(C7-B7)/B7</f>
        <v>-0.24108597553148386</v>
      </c>
      <c r="H7" s="39">
        <v>1162.8129999999996</v>
      </c>
      <c r="I7" s="147">
        <v>908.30400000000009</v>
      </c>
      <c r="J7" s="247">
        <f>H7/$H$33</f>
        <v>0.13701969700933231</v>
      </c>
      <c r="K7" s="246">
        <f>I7/$I$33</f>
        <v>0.12476261143492441</v>
      </c>
      <c r="L7" s="52">
        <f>(I7-H7)/H7</f>
        <v>-0.21887354200546402</v>
      </c>
      <c r="N7" s="27">
        <f t="shared" ref="N7:N33" si="0">(H7/B7)*10</f>
        <v>5.7409822953798137</v>
      </c>
      <c r="O7" s="151">
        <f t="shared" ref="O7:O33" si="1">(I7/C7)*10</f>
        <v>5.9090134339524427</v>
      </c>
      <c r="P7" s="61">
        <f>(O7-N7)/N7</f>
        <v>2.9268708720432017E-2</v>
      </c>
    </row>
    <row r="8" spans="1:16" ht="20.100000000000001" customHeight="1" x14ac:dyDescent="0.25">
      <c r="A8" s="8" t="s">
        <v>166</v>
      </c>
      <c r="B8" s="19">
        <v>900.64000000000021</v>
      </c>
      <c r="C8" s="140">
        <v>741.03</v>
      </c>
      <c r="D8" s="247">
        <f t="shared" ref="D8:D32" si="2">B8/$B$33</f>
        <v>6.0565304870832053E-2</v>
      </c>
      <c r="E8" s="215">
        <f t="shared" ref="E8:E32" si="3">C8/$C$33</f>
        <v>5.7238040360067556E-2</v>
      </c>
      <c r="F8" s="52">
        <f t="shared" ref="F8:F33" si="4">(C8-B8)/B8</f>
        <v>-0.17721842245514324</v>
      </c>
      <c r="H8" s="19">
        <v>949.96200000000033</v>
      </c>
      <c r="I8" s="140">
        <v>802.31500000000005</v>
      </c>
      <c r="J8" s="247">
        <f t="shared" ref="J8:J32" si="5">H8/$H$33</f>
        <v>0.11193846767311634</v>
      </c>
      <c r="K8" s="215">
        <f t="shared" ref="K8:K32" si="6">I8/$I$33</f>
        <v>0.11020419880724006</v>
      </c>
      <c r="L8" s="52">
        <f t="shared" ref="L8:L31" si="7">(I8-H8)/H8</f>
        <v>-0.1554241117013104</v>
      </c>
      <c r="N8" s="27">
        <f t="shared" si="0"/>
        <v>10.547632794457275</v>
      </c>
      <c r="O8" s="152">
        <f t="shared" si="1"/>
        <v>10.82702454691443</v>
      </c>
      <c r="P8" s="52">
        <f t="shared" ref="P8:P64" si="8">(O8-N8)/N8</f>
        <v>2.6488574062226895E-2</v>
      </c>
    </row>
    <row r="9" spans="1:16" ht="20.100000000000001" customHeight="1" x14ac:dyDescent="0.25">
      <c r="A9" s="8" t="s">
        <v>175</v>
      </c>
      <c r="B9" s="19">
        <v>88.240000000000038</v>
      </c>
      <c r="C9" s="140">
        <v>888.46999999999991</v>
      </c>
      <c r="D9" s="247">
        <f t="shared" si="2"/>
        <v>5.9338720263392934E-3</v>
      </c>
      <c r="E9" s="215">
        <f t="shared" si="3"/>
        <v>6.862648167916173E-2</v>
      </c>
      <c r="F9" s="52">
        <f t="shared" si="4"/>
        <v>9.0687896645512183</v>
      </c>
      <c r="H9" s="19">
        <v>243.76299999999995</v>
      </c>
      <c r="I9" s="140">
        <v>716.44900000000007</v>
      </c>
      <c r="J9" s="247">
        <f t="shared" si="5"/>
        <v>2.8723734944557617E-2</v>
      </c>
      <c r="K9" s="215">
        <f t="shared" si="6"/>
        <v>9.8409836574473039E-2</v>
      </c>
      <c r="L9" s="52">
        <f t="shared" si="7"/>
        <v>1.9391211955875185</v>
      </c>
      <c r="N9" s="27">
        <f t="shared" ref="N9:N15" si="9">(H9/B9)*10</f>
        <v>27.624999999999986</v>
      </c>
      <c r="O9" s="152">
        <f t="shared" ref="O9:O15" si="10">(I9/C9)*10</f>
        <v>8.06385133994395</v>
      </c>
      <c r="P9" s="52">
        <f t="shared" ref="P9:P15" si="11">(O9-N9)/N9</f>
        <v>-0.70809587909705141</v>
      </c>
    </row>
    <row r="10" spans="1:16" ht="20.100000000000001" customHeight="1" x14ac:dyDescent="0.25">
      <c r="A10" s="8" t="s">
        <v>170</v>
      </c>
      <c r="B10" s="19">
        <v>2150.9900000000002</v>
      </c>
      <c r="C10" s="140">
        <v>1113.45</v>
      </c>
      <c r="D10" s="247">
        <f t="shared" si="2"/>
        <v>0.14464754521685802</v>
      </c>
      <c r="E10" s="215">
        <f t="shared" si="3"/>
        <v>8.6004205010481657E-2</v>
      </c>
      <c r="F10" s="52">
        <f t="shared" si="4"/>
        <v>-0.48235463670216971</v>
      </c>
      <c r="H10" s="19">
        <v>759.86400000000003</v>
      </c>
      <c r="I10" s="140">
        <v>635.48900000000003</v>
      </c>
      <c r="J10" s="247">
        <f t="shared" si="5"/>
        <v>8.9538330796352747E-2</v>
      </c>
      <c r="K10" s="215">
        <f t="shared" si="6"/>
        <v>8.7289351558694744E-2</v>
      </c>
      <c r="L10" s="52">
        <f t="shared" si="7"/>
        <v>-0.16368060600317952</v>
      </c>
      <c r="N10" s="27">
        <f t="shared" si="9"/>
        <v>3.5326245124338089</v>
      </c>
      <c r="O10" s="152">
        <f t="shared" si="10"/>
        <v>5.707386950469262</v>
      </c>
      <c r="P10" s="52">
        <f t="shared" si="11"/>
        <v>0.61562230301605025</v>
      </c>
    </row>
    <row r="11" spans="1:16" ht="20.100000000000001" customHeight="1" x14ac:dyDescent="0.25">
      <c r="A11" s="8" t="s">
        <v>169</v>
      </c>
      <c r="B11" s="19">
        <v>567.92999999999995</v>
      </c>
      <c r="C11" s="140">
        <v>1096.4799999999998</v>
      </c>
      <c r="D11" s="247">
        <f t="shared" si="2"/>
        <v>3.8191567768799561E-2</v>
      </c>
      <c r="E11" s="215">
        <f t="shared" si="3"/>
        <v>8.4693421985623879E-2</v>
      </c>
      <c r="F11" s="52">
        <f t="shared" si="4"/>
        <v>0.9306604687197364</v>
      </c>
      <c r="H11" s="19">
        <v>972.08399999999983</v>
      </c>
      <c r="I11" s="140">
        <v>580.90199999999993</v>
      </c>
      <c r="J11" s="247">
        <f t="shared" si="5"/>
        <v>0.11454520644989333</v>
      </c>
      <c r="K11" s="215">
        <f t="shared" si="6"/>
        <v>7.9791402996981675E-2</v>
      </c>
      <c r="L11" s="52">
        <f t="shared" si="7"/>
        <v>-0.40241584060636731</v>
      </c>
      <c r="N11" s="27">
        <f t="shared" ref="N11" si="12">(H11/B11)*10</f>
        <v>17.116264328350322</v>
      </c>
      <c r="O11" s="152">
        <f t="shared" ref="O11" si="13">(I11/C11)*10</f>
        <v>5.2978804902962207</v>
      </c>
      <c r="P11" s="52">
        <f t="shared" ref="P11" si="14">(O11-N11)/N11</f>
        <v>-0.69047682434296487</v>
      </c>
    </row>
    <row r="12" spans="1:16" ht="20.100000000000001" customHeight="1" x14ac:dyDescent="0.25">
      <c r="A12" s="8" t="s">
        <v>178</v>
      </c>
      <c r="B12" s="19">
        <v>80.710000000000022</v>
      </c>
      <c r="C12" s="140">
        <v>85.47999999999999</v>
      </c>
      <c r="D12" s="247">
        <f t="shared" si="2"/>
        <v>5.4275023939918893E-3</v>
      </c>
      <c r="E12" s="215">
        <f t="shared" si="3"/>
        <v>6.6025770751232402E-3</v>
      </c>
      <c r="F12" s="52">
        <f t="shared" si="4"/>
        <v>5.9100483211497537E-2</v>
      </c>
      <c r="H12" s="19">
        <v>363.7419999999999</v>
      </c>
      <c r="I12" s="140">
        <v>392.48100000000005</v>
      </c>
      <c r="J12" s="247">
        <f t="shared" si="5"/>
        <v>4.2861421939356159E-2</v>
      </c>
      <c r="K12" s="215">
        <f t="shared" si="6"/>
        <v>5.3910314716868545E-2</v>
      </c>
      <c r="L12" s="52">
        <f t="shared" si="7"/>
        <v>7.9009297798989811E-2</v>
      </c>
      <c r="N12" s="27">
        <f t="shared" si="9"/>
        <v>45.067773510097865</v>
      </c>
      <c r="O12" s="152">
        <f t="shared" si="10"/>
        <v>45.914950865699595</v>
      </c>
      <c r="P12" s="52">
        <f t="shared" si="11"/>
        <v>1.8797852425789605E-2</v>
      </c>
    </row>
    <row r="13" spans="1:16" ht="20.100000000000001" customHeight="1" x14ac:dyDescent="0.25">
      <c r="A13" s="8" t="s">
        <v>182</v>
      </c>
      <c r="B13" s="19">
        <v>556.45999999999992</v>
      </c>
      <c r="C13" s="140">
        <v>573.50000000000011</v>
      </c>
      <c r="D13" s="247">
        <f t="shared" si="2"/>
        <v>3.7420245101731205E-2</v>
      </c>
      <c r="E13" s="215">
        <f t="shared" si="3"/>
        <v>4.4297823497697467E-2</v>
      </c>
      <c r="F13" s="52">
        <f t="shared" si="4"/>
        <v>3.0622147144449184E-2</v>
      </c>
      <c r="H13" s="19">
        <v>345.76600000000002</v>
      </c>
      <c r="I13" s="140">
        <v>295.85200000000009</v>
      </c>
      <c r="J13" s="247">
        <f t="shared" si="5"/>
        <v>4.0743225743201023E-2</v>
      </c>
      <c r="K13" s="215">
        <f t="shared" si="6"/>
        <v>4.0637570811364106E-2</v>
      </c>
      <c r="L13" s="52">
        <f t="shared" si="7"/>
        <v>-0.14435774483321068</v>
      </c>
      <c r="N13" s="27">
        <f t="shared" si="9"/>
        <v>6.2136721417532268</v>
      </c>
      <c r="O13" s="152">
        <f t="shared" si="10"/>
        <v>5.1587096774193553</v>
      </c>
      <c r="P13" s="52">
        <f t="shared" si="11"/>
        <v>-0.1697808381689426</v>
      </c>
    </row>
    <row r="14" spans="1:16" ht="20.100000000000001" customHeight="1" x14ac:dyDescent="0.25">
      <c r="A14" s="8" t="s">
        <v>171</v>
      </c>
      <c r="B14" s="19">
        <v>295.08999999999992</v>
      </c>
      <c r="C14" s="140">
        <v>666.7299999999999</v>
      </c>
      <c r="D14" s="247">
        <f t="shared" si="2"/>
        <v>1.9843906349189266E-2</v>
      </c>
      <c r="E14" s="215">
        <f t="shared" si="3"/>
        <v>5.1499019809276063E-2</v>
      </c>
      <c r="F14" s="52">
        <f t="shared" si="4"/>
        <v>1.2594123826629167</v>
      </c>
      <c r="H14" s="19">
        <v>136.76499999999999</v>
      </c>
      <c r="I14" s="140">
        <v>281.26400000000001</v>
      </c>
      <c r="J14" s="247">
        <f t="shared" si="5"/>
        <v>1.6115659922516637E-2</v>
      </c>
      <c r="K14" s="215">
        <f t="shared" si="6"/>
        <v>3.8633795670428156E-2</v>
      </c>
      <c r="L14" s="52">
        <f t="shared" si="7"/>
        <v>1.0565495558074072</v>
      </c>
      <c r="N14" s="27">
        <f t="shared" ref="N14" si="15">(H14/B14)*10</f>
        <v>4.6346877223897804</v>
      </c>
      <c r="O14" s="152">
        <f t="shared" ref="O14" si="16">(I14/C14)*10</f>
        <v>4.2185592368724976</v>
      </c>
      <c r="P14" s="52">
        <f t="shared" ref="P14" si="17">(O14-N14)/N14</f>
        <v>-8.9785657727704443E-2</v>
      </c>
    </row>
    <row r="15" spans="1:16" ht="20.100000000000001" customHeight="1" x14ac:dyDescent="0.25">
      <c r="A15" s="8" t="s">
        <v>165</v>
      </c>
      <c r="B15" s="19">
        <v>362.09999999999997</v>
      </c>
      <c r="C15" s="140">
        <v>512.55000000000018</v>
      </c>
      <c r="D15" s="247">
        <f t="shared" si="2"/>
        <v>2.4350125348339267E-2</v>
      </c>
      <c r="E15" s="215">
        <f t="shared" si="3"/>
        <v>3.9589972857445227E-2</v>
      </c>
      <c r="F15" s="52">
        <f t="shared" si="4"/>
        <v>0.41549295774647949</v>
      </c>
      <c r="H15" s="19">
        <v>251.90699999999995</v>
      </c>
      <c r="I15" s="140">
        <v>239.06400000000011</v>
      </c>
      <c r="J15" s="247">
        <f t="shared" si="5"/>
        <v>2.9683380573256302E-2</v>
      </c>
      <c r="K15" s="215">
        <f t="shared" si="6"/>
        <v>3.2837297799061527E-2</v>
      </c>
      <c r="L15" s="52">
        <f t="shared" si="7"/>
        <v>-5.0983100906286244E-2</v>
      </c>
      <c r="N15" s="27">
        <f t="shared" si="9"/>
        <v>6.9568351284175636</v>
      </c>
      <c r="O15" s="152">
        <f t="shared" si="10"/>
        <v>4.66420836991513</v>
      </c>
      <c r="P15" s="52">
        <f t="shared" si="11"/>
        <v>-0.32955025039150609</v>
      </c>
    </row>
    <row r="16" spans="1:16" ht="20.100000000000001" customHeight="1" x14ac:dyDescent="0.25">
      <c r="A16" s="8" t="s">
        <v>167</v>
      </c>
      <c r="B16" s="19">
        <v>610.62</v>
      </c>
      <c r="C16" s="140">
        <v>482.68</v>
      </c>
      <c r="D16" s="247">
        <f t="shared" si="2"/>
        <v>4.1062340624697394E-2</v>
      </c>
      <c r="E16" s="215">
        <f t="shared" si="3"/>
        <v>3.7282778458358513E-2</v>
      </c>
      <c r="F16" s="52">
        <f t="shared" si="4"/>
        <v>-0.20952474534080115</v>
      </c>
      <c r="H16" s="19">
        <v>278.23200000000003</v>
      </c>
      <c r="I16" s="140">
        <v>237.55600000000001</v>
      </c>
      <c r="J16" s="247">
        <f t="shared" si="5"/>
        <v>3.2785378507378712E-2</v>
      </c>
      <c r="K16" s="215">
        <f t="shared" si="6"/>
        <v>3.2630162282710304E-2</v>
      </c>
      <c r="L16" s="52">
        <f t="shared" si="7"/>
        <v>-0.1461945426838035</v>
      </c>
      <c r="N16" s="27">
        <f t="shared" ref="N16" si="18">(H16/B16)*10</f>
        <v>4.5565490812616689</v>
      </c>
      <c r="O16" s="152">
        <f t="shared" ref="O16" si="19">(I16/C16)*10</f>
        <v>4.9216043755697356</v>
      </c>
      <c r="P16" s="52">
        <f t="shared" ref="P16" si="20">(O16-N16)/N16</f>
        <v>8.0116616280798636E-2</v>
      </c>
    </row>
    <row r="17" spans="1:16" ht="20.100000000000001" customHeight="1" x14ac:dyDescent="0.25">
      <c r="A17" s="8" t="s">
        <v>164</v>
      </c>
      <c r="B17" s="19">
        <v>1048.7900000000002</v>
      </c>
      <c r="C17" s="140">
        <v>655.44000000000017</v>
      </c>
      <c r="D17" s="247">
        <f t="shared" si="2"/>
        <v>7.0527942458118609E-2</v>
      </c>
      <c r="E17" s="215">
        <f t="shared" si="3"/>
        <v>5.0626966753846259E-2</v>
      </c>
      <c r="F17" s="52">
        <f t="shared" si="4"/>
        <v>-0.3750512495351786</v>
      </c>
      <c r="H17" s="19">
        <v>383.77799999999991</v>
      </c>
      <c r="I17" s="140">
        <v>199.41699999999997</v>
      </c>
      <c r="J17" s="247">
        <f t="shared" si="5"/>
        <v>4.5222357574990595E-2</v>
      </c>
      <c r="K17" s="215">
        <f t="shared" si="6"/>
        <v>2.7391474313135596E-2</v>
      </c>
      <c r="L17" s="52">
        <f t="shared" si="7"/>
        <v>-0.48038449311841736</v>
      </c>
      <c r="N17" s="27">
        <f t="shared" ref="N17:N19" si="21">(H17/B17)*10</f>
        <v>3.659245416146224</v>
      </c>
      <c r="O17" s="152">
        <f t="shared" ref="O17:O19" si="22">(I17/C17)*10</f>
        <v>3.0424905407054794</v>
      </c>
      <c r="P17" s="52">
        <f t="shared" ref="P17:P19" si="23">(O17-N17)/N17</f>
        <v>-0.16854701046268905</v>
      </c>
    </row>
    <row r="18" spans="1:16" ht="20.100000000000001" customHeight="1" x14ac:dyDescent="0.25">
      <c r="A18" s="8" t="s">
        <v>173</v>
      </c>
      <c r="B18" s="19">
        <v>433.48999999999995</v>
      </c>
      <c r="C18" s="140">
        <v>269.92</v>
      </c>
      <c r="D18" s="247">
        <f t="shared" si="2"/>
        <v>2.915088604598616E-2</v>
      </c>
      <c r="E18" s="215">
        <f t="shared" si="3"/>
        <v>2.0848942490843066E-2</v>
      </c>
      <c r="F18" s="52">
        <f t="shared" si="4"/>
        <v>-0.37733281044545425</v>
      </c>
      <c r="H18" s="19">
        <v>218.63099999999997</v>
      </c>
      <c r="I18" s="140">
        <v>191.09</v>
      </c>
      <c r="J18" s="247">
        <f t="shared" si="5"/>
        <v>2.5762313782910353E-2</v>
      </c>
      <c r="K18" s="215">
        <f t="shared" si="6"/>
        <v>2.6247696166811666E-2</v>
      </c>
      <c r="L18" s="52">
        <f t="shared" si="7"/>
        <v>-0.12597024209741514</v>
      </c>
      <c r="N18" s="27">
        <f t="shared" si="21"/>
        <v>5.0435073473436534</v>
      </c>
      <c r="O18" s="152">
        <f t="shared" si="22"/>
        <v>7.0795050385299341</v>
      </c>
      <c r="P18" s="52">
        <f t="shared" si="23"/>
        <v>0.40368686926938113</v>
      </c>
    </row>
    <row r="19" spans="1:16" ht="20.100000000000001" customHeight="1" x14ac:dyDescent="0.25">
      <c r="A19" s="8" t="s">
        <v>179</v>
      </c>
      <c r="B19" s="19">
        <v>3.86</v>
      </c>
      <c r="C19" s="140">
        <v>416.81</v>
      </c>
      <c r="D19" s="247">
        <f t="shared" si="2"/>
        <v>2.5957327767078039E-4</v>
      </c>
      <c r="E19" s="215">
        <f t="shared" si="3"/>
        <v>3.2194901154446863E-2</v>
      </c>
      <c r="F19" s="52">
        <f t="shared" si="4"/>
        <v>106.98186528497409</v>
      </c>
      <c r="H19" s="19">
        <v>3.3370000000000002</v>
      </c>
      <c r="I19" s="140">
        <v>156.49799999999999</v>
      </c>
      <c r="J19" s="247">
        <f t="shared" si="5"/>
        <v>3.9321432502056831E-4</v>
      </c>
      <c r="K19" s="215">
        <f t="shared" si="6"/>
        <v>2.1496216205524579E-2</v>
      </c>
      <c r="L19" s="52">
        <f t="shared" si="7"/>
        <v>45.897812406353012</v>
      </c>
      <c r="N19" s="27">
        <f t="shared" si="21"/>
        <v>8.6450777202072544</v>
      </c>
      <c r="O19" s="152">
        <f t="shared" si="22"/>
        <v>3.7546603968234926</v>
      </c>
      <c r="P19" s="52">
        <f t="shared" si="23"/>
        <v>-0.56568806917175063</v>
      </c>
    </row>
    <row r="20" spans="1:16" ht="20.100000000000001" customHeight="1" x14ac:dyDescent="0.25">
      <c r="A20" s="8" t="s">
        <v>168</v>
      </c>
      <c r="B20" s="19">
        <v>207.18</v>
      </c>
      <c r="C20" s="140">
        <v>428.31000000000012</v>
      </c>
      <c r="D20" s="247">
        <f t="shared" si="2"/>
        <v>1.3932225820681939E-2</v>
      </c>
      <c r="E20" s="215">
        <f t="shared" si="3"/>
        <v>3.3083174860154843E-2</v>
      </c>
      <c r="F20" s="52">
        <f t="shared" si="4"/>
        <v>1.0673327541268467</v>
      </c>
      <c r="H20" s="19">
        <v>129.881</v>
      </c>
      <c r="I20" s="140">
        <v>151.10599999999999</v>
      </c>
      <c r="J20" s="247">
        <f t="shared" si="5"/>
        <v>1.5304485989810138E-2</v>
      </c>
      <c r="K20" s="215">
        <f t="shared" si="6"/>
        <v>2.0755583112576498E-2</v>
      </c>
      <c r="L20" s="52">
        <f t="shared" si="7"/>
        <v>0.16341882184461157</v>
      </c>
      <c r="N20" s="27">
        <f t="shared" ref="N20:N31" si="24">(H20/B20)*10</f>
        <v>6.2689931460565687</v>
      </c>
      <c r="O20" s="152">
        <f t="shared" ref="O20:O31" si="25">(I20/C20)*10</f>
        <v>3.5279587214867725</v>
      </c>
      <c r="P20" s="52">
        <f t="shared" ref="P20:P31" si="26">(O20-N20)/N20</f>
        <v>-0.4372367875843044</v>
      </c>
    </row>
    <row r="21" spans="1:16" ht="20.100000000000001" customHeight="1" x14ac:dyDescent="0.25">
      <c r="A21" s="8" t="s">
        <v>211</v>
      </c>
      <c r="B21" s="19">
        <v>188.1</v>
      </c>
      <c r="C21" s="140">
        <v>421.83000000000004</v>
      </c>
      <c r="D21" s="247">
        <f t="shared" si="2"/>
        <v>1.2649153764216008E-2</v>
      </c>
      <c r="E21" s="215">
        <f t="shared" si="3"/>
        <v>3.2582651937286343E-2</v>
      </c>
      <c r="F21" s="52">
        <f t="shared" si="4"/>
        <v>1.2425837320574165</v>
      </c>
      <c r="H21" s="19">
        <v>53.286999999999999</v>
      </c>
      <c r="I21" s="140">
        <v>144.13399999999999</v>
      </c>
      <c r="J21" s="247">
        <f t="shared" si="5"/>
        <v>6.2790565589964107E-3</v>
      </c>
      <c r="K21" s="215">
        <f t="shared" si="6"/>
        <v>1.979792474387583E-2</v>
      </c>
      <c r="L21" s="52">
        <f t="shared" si="7"/>
        <v>1.7048623491658375</v>
      </c>
      <c r="N21" s="27">
        <f t="shared" si="24"/>
        <v>2.8329080276448697</v>
      </c>
      <c r="O21" s="152">
        <f t="shared" si="25"/>
        <v>3.4168740961998898</v>
      </c>
      <c r="P21" s="52">
        <f t="shared" si="26"/>
        <v>0.20613661398689978</v>
      </c>
    </row>
    <row r="22" spans="1:16" ht="20.100000000000001" customHeight="1" x14ac:dyDescent="0.25">
      <c r="A22" s="8" t="s">
        <v>193</v>
      </c>
      <c r="B22" s="19">
        <v>46.33</v>
      </c>
      <c r="C22" s="140">
        <v>170.84</v>
      </c>
      <c r="D22" s="247">
        <f t="shared" si="2"/>
        <v>3.1155518016806362E-3</v>
      </c>
      <c r="E22" s="215">
        <f t="shared" si="3"/>
        <v>1.3195885207230399E-2</v>
      </c>
      <c r="F22" s="52">
        <f t="shared" si="4"/>
        <v>2.6874595294625516</v>
      </c>
      <c r="H22" s="19">
        <v>19.852</v>
      </c>
      <c r="I22" s="140">
        <v>132.929</v>
      </c>
      <c r="J22" s="247">
        <f t="shared" si="5"/>
        <v>2.3392540546324008E-3</v>
      </c>
      <c r="K22" s="215">
        <f t="shared" si="6"/>
        <v>1.825883093703547E-2</v>
      </c>
      <c r="L22" s="52">
        <f t="shared" si="7"/>
        <v>5.696000402982067</v>
      </c>
      <c r="N22" s="27">
        <f t="shared" ref="N22:N24" si="27">(H22/B22)*10</f>
        <v>4.2849125836391107</v>
      </c>
      <c r="O22" s="152">
        <f t="shared" ref="O22:O24" si="28">(I22/C22)*10</f>
        <v>7.7809061109810349</v>
      </c>
      <c r="P22" s="52">
        <f t="shared" ref="P22:P24" si="29">(O22-N22)/N22</f>
        <v>0.81588444550549744</v>
      </c>
    </row>
    <row r="23" spans="1:16" ht="20.100000000000001" customHeight="1" x14ac:dyDescent="0.25">
      <c r="A23" s="8" t="s">
        <v>177</v>
      </c>
      <c r="B23" s="19">
        <v>261.82</v>
      </c>
      <c r="C23" s="140">
        <v>147.71000000000004</v>
      </c>
      <c r="D23" s="247">
        <f t="shared" si="2"/>
        <v>1.7606599885949151E-2</v>
      </c>
      <c r="E23" s="215">
        <f t="shared" si="3"/>
        <v>1.1409296440880371E-2</v>
      </c>
      <c r="F23" s="52">
        <f t="shared" si="4"/>
        <v>-0.43583377893209058</v>
      </c>
      <c r="H23" s="19">
        <v>183.95599999999999</v>
      </c>
      <c r="I23" s="140">
        <v>107.86299999999999</v>
      </c>
      <c r="J23" s="247">
        <f t="shared" si="5"/>
        <v>2.167639627614134E-2</v>
      </c>
      <c r="K23" s="215">
        <f t="shared" si="6"/>
        <v>1.4815821087659251E-2</v>
      </c>
      <c r="L23" s="52">
        <f t="shared" si="7"/>
        <v>-0.41364782882863299</v>
      </c>
      <c r="N23" s="27">
        <f t="shared" si="27"/>
        <v>7.0260484302192339</v>
      </c>
      <c r="O23" s="152">
        <f t="shared" si="28"/>
        <v>7.30234919775235</v>
      </c>
      <c r="P23" s="52">
        <f t="shared" si="29"/>
        <v>3.9325201110874598E-2</v>
      </c>
    </row>
    <row r="24" spans="1:16" ht="20.100000000000001" customHeight="1" x14ac:dyDescent="0.25">
      <c r="A24" s="8" t="s">
        <v>184</v>
      </c>
      <c r="B24" s="19">
        <v>197.32999999999996</v>
      </c>
      <c r="C24" s="140">
        <v>111.4</v>
      </c>
      <c r="D24" s="247">
        <f t="shared" si="2"/>
        <v>1.3269843233879556E-2</v>
      </c>
      <c r="E24" s="215">
        <f t="shared" si="3"/>
        <v>8.6046687665972052E-3</v>
      </c>
      <c r="F24" s="52">
        <f t="shared" si="4"/>
        <v>-0.4354634368823796</v>
      </c>
      <c r="H24" s="19">
        <v>42.095999999999997</v>
      </c>
      <c r="I24" s="140">
        <v>80.53</v>
      </c>
      <c r="J24" s="247">
        <f t="shared" si="5"/>
        <v>4.960368662291232E-3</v>
      </c>
      <c r="K24" s="215">
        <f t="shared" si="6"/>
        <v>1.1061421174908909E-2</v>
      </c>
      <c r="L24" s="52">
        <f t="shared" si="7"/>
        <v>0.91300836183960488</v>
      </c>
      <c r="N24" s="27">
        <f t="shared" si="27"/>
        <v>2.1332792783661887</v>
      </c>
      <c r="O24" s="152">
        <f t="shared" si="28"/>
        <v>7.2289048473967679</v>
      </c>
      <c r="P24" s="52">
        <f t="shared" si="29"/>
        <v>2.3886350093519675</v>
      </c>
    </row>
    <row r="25" spans="1:16" ht="20.100000000000001" customHeight="1" x14ac:dyDescent="0.25">
      <c r="A25" s="8" t="s">
        <v>185</v>
      </c>
      <c r="B25" s="19">
        <v>843.59000000000015</v>
      </c>
      <c r="C25" s="140">
        <v>212.45999999999998</v>
      </c>
      <c r="D25" s="247">
        <f t="shared" si="2"/>
        <v>5.6728865624428415E-2</v>
      </c>
      <c r="E25" s="215">
        <f t="shared" si="3"/>
        <v>1.6410663609975239E-2</v>
      </c>
      <c r="F25" s="52">
        <f t="shared" si="4"/>
        <v>-0.74814779691556321</v>
      </c>
      <c r="H25" s="19">
        <v>315.90100000000001</v>
      </c>
      <c r="I25" s="140">
        <v>78.421999999999997</v>
      </c>
      <c r="J25" s="247">
        <f t="shared" si="5"/>
        <v>3.7224093044148199E-2</v>
      </c>
      <c r="K25" s="215">
        <f t="shared" si="6"/>
        <v>1.0771870996879504E-2</v>
      </c>
      <c r="L25" s="52">
        <f t="shared" si="7"/>
        <v>-0.75175133981848741</v>
      </c>
      <c r="N25" s="27">
        <f t="shared" ref="N25:N29" si="30">(H25/B25)*10</f>
        <v>3.7447219620905887</v>
      </c>
      <c r="O25" s="152">
        <f t="shared" ref="O25:O29" si="31">(I25/C25)*10</f>
        <v>3.6911418619975529</v>
      </c>
      <c r="P25" s="52">
        <f t="shared" ref="P25:P29" si="32">(O25-N25)/N25</f>
        <v>-1.4308165101561594E-2</v>
      </c>
    </row>
    <row r="26" spans="1:16" ht="20.100000000000001" customHeight="1" x14ac:dyDescent="0.25">
      <c r="A26" s="8" t="s">
        <v>229</v>
      </c>
      <c r="B26" s="19">
        <v>76.930000000000007</v>
      </c>
      <c r="C26" s="140">
        <v>138.44999999999999</v>
      </c>
      <c r="D26" s="247">
        <f t="shared" si="2"/>
        <v>5.1733088733712795E-3</v>
      </c>
      <c r="E26" s="215">
        <f t="shared" si="3"/>
        <v>1.0694043004805949E-2</v>
      </c>
      <c r="F26" s="52">
        <f t="shared" si="4"/>
        <v>0.79968802807747275</v>
      </c>
      <c r="H26" s="19">
        <v>36.402999999999999</v>
      </c>
      <c r="I26" s="140">
        <v>66.38</v>
      </c>
      <c r="J26" s="247">
        <f t="shared" si="5"/>
        <v>4.2895358327011525E-3</v>
      </c>
      <c r="K26" s="215">
        <f t="shared" si="6"/>
        <v>9.1178087369980544E-3</v>
      </c>
      <c r="L26" s="52">
        <f t="shared" ref="L26:L30" si="33">(I26-H26)/H26</f>
        <v>0.82347608713567555</v>
      </c>
      <c r="N26" s="27">
        <f t="shared" si="30"/>
        <v>4.7319641232289094</v>
      </c>
      <c r="O26" s="152">
        <f t="shared" si="31"/>
        <v>4.7945106536655837</v>
      </c>
      <c r="P26" s="52">
        <f t="shared" si="32"/>
        <v>1.3217879258559344E-2</v>
      </c>
    </row>
    <row r="27" spans="1:16" ht="20.100000000000001" customHeight="1" x14ac:dyDescent="0.25">
      <c r="A27" s="8" t="s">
        <v>181</v>
      </c>
      <c r="B27" s="19">
        <v>124.33</v>
      </c>
      <c r="C27" s="140">
        <v>123.15999999999995</v>
      </c>
      <c r="D27" s="247">
        <f t="shared" si="2"/>
        <v>8.3608149255979605E-3</v>
      </c>
      <c r="E27" s="215">
        <f t="shared" si="3"/>
        <v>9.5130251821733507E-3</v>
      </c>
      <c r="F27" s="52">
        <f t="shared" si="4"/>
        <v>-9.4104399581761786E-3</v>
      </c>
      <c r="H27" s="19">
        <v>42.673999999999985</v>
      </c>
      <c r="I27" s="140">
        <v>62.766999999999982</v>
      </c>
      <c r="J27" s="247">
        <f t="shared" si="5"/>
        <v>5.0284771069606608E-3</v>
      </c>
      <c r="K27" s="215">
        <f t="shared" si="6"/>
        <v>8.6215351159258328E-3</v>
      </c>
      <c r="L27" s="52">
        <f t="shared" si="33"/>
        <v>0.47084876036931161</v>
      </c>
      <c r="N27" s="27">
        <f t="shared" si="30"/>
        <v>3.4323172203008112</v>
      </c>
      <c r="O27" s="152">
        <f t="shared" si="31"/>
        <v>5.0963786943812925</v>
      </c>
      <c r="P27" s="52">
        <f t="shared" si="32"/>
        <v>0.4848215847411218</v>
      </c>
    </row>
    <row r="28" spans="1:16" ht="20.100000000000001" customHeight="1" x14ac:dyDescent="0.25">
      <c r="A28" s="8" t="s">
        <v>198</v>
      </c>
      <c r="B28" s="19">
        <v>87.48</v>
      </c>
      <c r="C28" s="140">
        <v>93.840000000000018</v>
      </c>
      <c r="D28" s="247">
        <f t="shared" si="2"/>
        <v>5.8827643343626604E-3</v>
      </c>
      <c r="E28" s="215">
        <f t="shared" si="3"/>
        <v>7.248313438577036E-3</v>
      </c>
      <c r="F28" s="52">
        <f t="shared" si="4"/>
        <v>7.2702331961591371E-2</v>
      </c>
      <c r="H28" s="19">
        <v>70.284999999999997</v>
      </c>
      <c r="I28" s="140">
        <v>51.036999999999999</v>
      </c>
      <c r="J28" s="247">
        <f t="shared" si="5"/>
        <v>8.2820104387385796E-3</v>
      </c>
      <c r="K28" s="215">
        <f t="shared" si="6"/>
        <v>7.0103284801170491E-3</v>
      </c>
      <c r="L28" s="52">
        <f t="shared" si="33"/>
        <v>-0.27385644163050438</v>
      </c>
      <c r="N28" s="27">
        <f t="shared" ref="N28" si="34">(H28/B28)*10</f>
        <v>8.0344078646547779</v>
      </c>
      <c r="O28" s="152">
        <f t="shared" ref="O28" si="35">(I28/C28)*10</f>
        <v>5.4387254901960773</v>
      </c>
      <c r="P28" s="52">
        <f t="shared" ref="P28" si="36">(O28-N28)/N28</f>
        <v>-0.32307077487038077</v>
      </c>
    </row>
    <row r="29" spans="1:16" ht="20.100000000000001" customHeight="1" x14ac:dyDescent="0.25">
      <c r="A29" s="8" t="s">
        <v>187</v>
      </c>
      <c r="B29" s="19">
        <v>7.1899999999999986</v>
      </c>
      <c r="C29" s="140">
        <v>344.15000000000003</v>
      </c>
      <c r="D29" s="247">
        <f t="shared" si="2"/>
        <v>4.8350566488417377E-4</v>
      </c>
      <c r="E29" s="215">
        <f t="shared" si="3"/>
        <v>2.6582556158208509E-2</v>
      </c>
      <c r="F29" s="52">
        <f t="shared" si="4"/>
        <v>46.86509040333798</v>
      </c>
      <c r="H29" s="19">
        <v>2.609</v>
      </c>
      <c r="I29" s="140">
        <v>47.176000000000002</v>
      </c>
      <c r="J29" s="247">
        <f t="shared" si="5"/>
        <v>3.0743067844730677E-4</v>
      </c>
      <c r="K29" s="215">
        <f t="shared" si="6"/>
        <v>6.4799901322178406E-3</v>
      </c>
      <c r="L29" s="52">
        <f t="shared" si="33"/>
        <v>17.082023763894213</v>
      </c>
      <c r="N29" s="27">
        <f t="shared" si="30"/>
        <v>3.6286509040333801</v>
      </c>
      <c r="O29" s="152">
        <f t="shared" si="31"/>
        <v>1.3707976173180296</v>
      </c>
      <c r="P29" s="52">
        <f t="shared" si="32"/>
        <v>-0.62222940327648013</v>
      </c>
    </row>
    <row r="30" spans="1:16" ht="20.100000000000001" customHeight="1" x14ac:dyDescent="0.25">
      <c r="A30" s="8" t="s">
        <v>180</v>
      </c>
      <c r="B30" s="19">
        <v>182.68999999999997</v>
      </c>
      <c r="C30" s="140">
        <v>100.4</v>
      </c>
      <c r="D30" s="247">
        <f t="shared" si="2"/>
        <v>1.2285347693698151E-2</v>
      </c>
      <c r="E30" s="215">
        <f t="shared" si="3"/>
        <v>7.7550156567895816E-3</v>
      </c>
      <c r="F30" s="52">
        <f t="shared" si="4"/>
        <v>-0.45043516339153744</v>
      </c>
      <c r="H30" s="19">
        <v>81.646999999999991</v>
      </c>
      <c r="I30" s="140">
        <v>46.661999999999999</v>
      </c>
      <c r="J30" s="247">
        <f t="shared" si="5"/>
        <v>9.6208480656141248E-3</v>
      </c>
      <c r="K30" s="215">
        <f t="shared" si="6"/>
        <v>6.4093882387135162E-3</v>
      </c>
      <c r="L30" s="52">
        <f t="shared" si="33"/>
        <v>-0.42849094271681748</v>
      </c>
      <c r="N30" s="27">
        <f t="shared" ref="N30" si="37">(H30/B30)*10</f>
        <v>4.4691553998576827</v>
      </c>
      <c r="O30" s="152">
        <f t="shared" ref="O30" si="38">(I30/C30)*10</f>
        <v>4.6476095617529882</v>
      </c>
      <c r="P30" s="52">
        <f t="shared" ref="P30" si="39">(O30-N30)/N30</f>
        <v>3.9930176046460202E-2</v>
      </c>
    </row>
    <row r="31" spans="1:16" ht="20.100000000000001" customHeight="1" x14ac:dyDescent="0.25">
      <c r="A31" s="8" t="s">
        <v>186</v>
      </c>
      <c r="B31" s="19">
        <v>111.23000000000002</v>
      </c>
      <c r="C31" s="140">
        <v>159.52000000000001</v>
      </c>
      <c r="D31" s="247">
        <f t="shared" si="2"/>
        <v>7.4798797086323594E-3</v>
      </c>
      <c r="E31" s="215">
        <f t="shared" si="3"/>
        <v>1.2321514916046553E-2</v>
      </c>
      <c r="F31" s="52">
        <f t="shared" si="4"/>
        <v>0.434145464353142</v>
      </c>
      <c r="H31" s="19">
        <v>35.32200000000001</v>
      </c>
      <c r="I31" s="140">
        <v>46.013999999999996</v>
      </c>
      <c r="J31" s="247">
        <f t="shared" si="5"/>
        <v>4.1621565443142093E-3</v>
      </c>
      <c r="K31" s="215">
        <f t="shared" si="6"/>
        <v>6.3203804041010612E-3</v>
      </c>
      <c r="L31" s="52">
        <f t="shared" si="7"/>
        <v>0.30270086631561016</v>
      </c>
      <c r="N31" s="27">
        <f t="shared" si="24"/>
        <v>3.1755821271239775</v>
      </c>
      <c r="O31" s="152">
        <f t="shared" si="25"/>
        <v>2.8845285857572711</v>
      </c>
      <c r="P31" s="52">
        <f t="shared" si="26"/>
        <v>-9.1653602305132059E-2</v>
      </c>
    </row>
    <row r="32" spans="1:16" ht="20.100000000000001" customHeight="1" thickBot="1" x14ac:dyDescent="0.3">
      <c r="A32" s="8" t="s">
        <v>17</v>
      </c>
      <c r="B32" s="19">
        <f>B33-SUM(B7:B31)</f>
        <v>3411.9799999999977</v>
      </c>
      <c r="C32" s="140">
        <f>C33-SUM(C7:C31)</f>
        <v>1454.6999999999989</v>
      </c>
      <c r="D32" s="247">
        <f t="shared" si="2"/>
        <v>0.22944529325055665</v>
      </c>
      <c r="E32" s="215">
        <f t="shared" si="3"/>
        <v>0.11236276171246808</v>
      </c>
      <c r="F32" s="52">
        <f t="shared" si="4"/>
        <v>-0.57364931799131302</v>
      </c>
      <c r="H32" s="19">
        <f>H33-SUM(H7:H31)</f>
        <v>1401.9089999999933</v>
      </c>
      <c r="I32" s="140">
        <f>I33-SUM(I7:I31)</f>
        <v>628.5570000000007</v>
      </c>
      <c r="J32" s="247">
        <f t="shared" si="5"/>
        <v>0.16519349750532131</v>
      </c>
      <c r="K32" s="215">
        <f t="shared" si="6"/>
        <v>8.6337187500772711E-2</v>
      </c>
      <c r="L32" s="52">
        <f t="shared" ref="L32:L33" si="40">(I32-H32)/H32</f>
        <v>-0.5516420823320175</v>
      </c>
      <c r="N32" s="27">
        <f t="shared" si="0"/>
        <v>4.1087843422294217</v>
      </c>
      <c r="O32" s="152">
        <f t="shared" si="1"/>
        <v>4.3208702825324892</v>
      </c>
      <c r="P32" s="52">
        <f t="shared" si="8"/>
        <v>5.1617686069157356E-2</v>
      </c>
    </row>
    <row r="33" spans="1:16" ht="26.25" customHeight="1" thickBot="1" x14ac:dyDescent="0.3">
      <c r="A33" s="12" t="s">
        <v>18</v>
      </c>
      <c r="B33" s="17">
        <v>14870.56</v>
      </c>
      <c r="C33" s="145">
        <v>12946.459999999995</v>
      </c>
      <c r="D33" s="243">
        <f>SUM(D7:D32)</f>
        <v>1</v>
      </c>
      <c r="E33" s="244">
        <f>SUM(E7:E32)</f>
        <v>1.0000000000000002</v>
      </c>
      <c r="F33" s="57">
        <f t="shared" si="4"/>
        <v>-0.12938988175294031</v>
      </c>
      <c r="G33" s="1"/>
      <c r="H33" s="17">
        <v>8486.4659999999949</v>
      </c>
      <c r="I33" s="145">
        <v>7280.2580000000016</v>
      </c>
      <c r="J33" s="243">
        <f>SUM(J7:J32)</f>
        <v>0.99999999999999978</v>
      </c>
      <c r="K33" s="244">
        <f>SUM(K7:K32)</f>
        <v>1.0000000000000002</v>
      </c>
      <c r="L33" s="57">
        <f t="shared" si="40"/>
        <v>-0.14213313292010998</v>
      </c>
      <c r="N33" s="29">
        <f t="shared" si="0"/>
        <v>5.7068906618177095</v>
      </c>
      <c r="O33" s="146">
        <f t="shared" si="1"/>
        <v>5.6233580453652996</v>
      </c>
      <c r="P33" s="57">
        <f t="shared" si="8"/>
        <v>-1.4637150315720935E-2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F37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175</v>
      </c>
      <c r="B39" s="39">
        <v>88.240000000000038</v>
      </c>
      <c r="C39" s="147">
        <v>888.46999999999991</v>
      </c>
      <c r="D39" s="247">
        <f t="shared" ref="D39:D55" si="41">B39/$B$56</f>
        <v>2.0982546250059454E-2</v>
      </c>
      <c r="E39" s="246">
        <f t="shared" ref="E39:E55" si="42">C39/$C$56</f>
        <v>0.17117794051630622</v>
      </c>
      <c r="F39" s="52">
        <f>(C39-B39)/B39</f>
        <v>9.0687896645512183</v>
      </c>
      <c r="H39" s="39">
        <v>243.76299999999995</v>
      </c>
      <c r="I39" s="147">
        <v>716.44900000000007</v>
      </c>
      <c r="J39" s="247">
        <f t="shared" ref="J39:J55" si="43">H39/$H$56</f>
        <v>8.9241867158803986E-2</v>
      </c>
      <c r="K39" s="246">
        <f t="shared" ref="K39:K55" si="44">I39/$I$56</f>
        <v>0.28508654474784662</v>
      </c>
      <c r="L39" s="52">
        <f>(I39-H39)/H39</f>
        <v>1.9391211955875185</v>
      </c>
      <c r="N39" s="27">
        <f t="shared" ref="N39:N56" si="45">(H39/B39)*10</f>
        <v>27.624999999999986</v>
      </c>
      <c r="O39" s="151">
        <f t="shared" ref="O39:O56" si="46">(I39/C39)*10</f>
        <v>8.06385133994395</v>
      </c>
      <c r="P39" s="61">
        <f t="shared" si="8"/>
        <v>-0.70809587909705141</v>
      </c>
    </row>
    <row r="40" spans="1:16" ht="20.100000000000001" customHeight="1" x14ac:dyDescent="0.25">
      <c r="A40" s="38" t="s">
        <v>169</v>
      </c>
      <c r="B40" s="19">
        <v>567.92999999999995</v>
      </c>
      <c r="C40" s="140">
        <v>1096.4799999999998</v>
      </c>
      <c r="D40" s="247">
        <f t="shared" si="41"/>
        <v>0.13504779569125408</v>
      </c>
      <c r="E40" s="215">
        <f t="shared" si="42"/>
        <v>0.21125439037594901</v>
      </c>
      <c r="F40" s="52">
        <f t="shared" ref="F40:F56" si="47">(C40-B40)/B40</f>
        <v>0.9306604687197364</v>
      </c>
      <c r="H40" s="19">
        <v>972.08399999999983</v>
      </c>
      <c r="I40" s="140">
        <v>580.90199999999993</v>
      </c>
      <c r="J40" s="247">
        <f t="shared" si="43"/>
        <v>0.35588088099998283</v>
      </c>
      <c r="K40" s="215">
        <f t="shared" si="44"/>
        <v>0.23115022006746266</v>
      </c>
      <c r="L40" s="52">
        <f t="shared" ref="L40:L56" si="48">(I40-H40)/H40</f>
        <v>-0.40241584060636731</v>
      </c>
      <c r="N40" s="27">
        <f t="shared" si="45"/>
        <v>17.116264328350322</v>
      </c>
      <c r="O40" s="152">
        <f t="shared" si="46"/>
        <v>5.2978804902962207</v>
      </c>
      <c r="P40" s="52">
        <f t="shared" si="8"/>
        <v>-0.69047682434296487</v>
      </c>
    </row>
    <row r="41" spans="1:16" ht="20.100000000000001" customHeight="1" x14ac:dyDescent="0.25">
      <c r="A41" s="38" t="s">
        <v>171</v>
      </c>
      <c r="B41" s="19">
        <v>295.08999999999992</v>
      </c>
      <c r="C41" s="140">
        <v>666.7299999999999</v>
      </c>
      <c r="D41" s="247">
        <f t="shared" si="41"/>
        <v>7.0169306130213507E-2</v>
      </c>
      <c r="E41" s="215">
        <f t="shared" si="42"/>
        <v>0.12845618679351789</v>
      </c>
      <c r="F41" s="52">
        <f t="shared" si="47"/>
        <v>1.2594123826629167</v>
      </c>
      <c r="H41" s="19">
        <v>136.76499999999999</v>
      </c>
      <c r="I41" s="140">
        <v>281.26400000000001</v>
      </c>
      <c r="J41" s="247">
        <f t="shared" si="43"/>
        <v>5.0069797147121703E-2</v>
      </c>
      <c r="K41" s="215">
        <f t="shared" si="44"/>
        <v>0.11191945542803232</v>
      </c>
      <c r="L41" s="52">
        <f t="shared" si="48"/>
        <v>1.0565495558074072</v>
      </c>
      <c r="N41" s="27">
        <f t="shared" si="45"/>
        <v>4.6346877223897804</v>
      </c>
      <c r="O41" s="152">
        <f t="shared" si="46"/>
        <v>4.2185592368724976</v>
      </c>
      <c r="P41" s="52">
        <f t="shared" si="8"/>
        <v>-8.9785657727704443E-2</v>
      </c>
    </row>
    <row r="42" spans="1:16" ht="20.100000000000001" customHeight="1" x14ac:dyDescent="0.25">
      <c r="A42" s="38" t="s">
        <v>164</v>
      </c>
      <c r="B42" s="19">
        <v>1048.7900000000002</v>
      </c>
      <c r="C42" s="140">
        <v>655.44000000000017</v>
      </c>
      <c r="D42" s="247">
        <f t="shared" si="41"/>
        <v>0.24939125885765923</v>
      </c>
      <c r="E42" s="215">
        <f t="shared" si="42"/>
        <v>0.12628098791406325</v>
      </c>
      <c r="F42" s="52">
        <f t="shared" ref="F42:F44" si="49">(C42-B42)/B42</f>
        <v>-0.3750512495351786</v>
      </c>
      <c r="H42" s="19">
        <v>383.77799999999991</v>
      </c>
      <c r="I42" s="140">
        <v>199.41699999999997</v>
      </c>
      <c r="J42" s="247">
        <f t="shared" si="43"/>
        <v>0.14050149241054416</v>
      </c>
      <c r="K42" s="215">
        <f t="shared" si="44"/>
        <v>7.9351221781287035E-2</v>
      </c>
      <c r="L42" s="52">
        <f t="shared" ref="L42:L54" si="50">(I42-H42)/H42</f>
        <v>-0.48038449311841736</v>
      </c>
      <c r="N42" s="27">
        <f t="shared" si="45"/>
        <v>3.659245416146224</v>
      </c>
      <c r="O42" s="152">
        <f t="shared" si="46"/>
        <v>3.0424905407054794</v>
      </c>
      <c r="P42" s="52">
        <f t="shared" ref="P42:P45" si="51">(O42-N42)/N42</f>
        <v>-0.16854701046268905</v>
      </c>
    </row>
    <row r="43" spans="1:16" ht="20.100000000000001" customHeight="1" x14ac:dyDescent="0.25">
      <c r="A43" s="38" t="s">
        <v>168</v>
      </c>
      <c r="B43" s="19">
        <v>207.18</v>
      </c>
      <c r="C43" s="140">
        <v>428.31000000000012</v>
      </c>
      <c r="D43" s="247">
        <f t="shared" si="41"/>
        <v>4.9265230418033955E-2</v>
      </c>
      <c r="E43" s="215">
        <f t="shared" si="42"/>
        <v>8.2520764575662819E-2</v>
      </c>
      <c r="F43" s="52">
        <f t="shared" si="49"/>
        <v>1.0673327541268467</v>
      </c>
      <c r="H43" s="19">
        <v>129.881</v>
      </c>
      <c r="I43" s="140">
        <v>151.10599999999999</v>
      </c>
      <c r="J43" s="247">
        <f t="shared" si="43"/>
        <v>4.7549558171062149E-2</v>
      </c>
      <c r="K43" s="215">
        <f t="shared" si="44"/>
        <v>6.0127500255661055E-2</v>
      </c>
      <c r="L43" s="52">
        <f t="shared" si="50"/>
        <v>0.16341882184461157</v>
      </c>
      <c r="N43" s="27">
        <f t="shared" si="45"/>
        <v>6.2689931460565687</v>
      </c>
      <c r="O43" s="152">
        <f t="shared" si="46"/>
        <v>3.5279587214867725</v>
      </c>
      <c r="P43" s="52">
        <f t="shared" si="51"/>
        <v>-0.4372367875843044</v>
      </c>
    </row>
    <row r="44" spans="1:16" ht="20.100000000000001" customHeight="1" x14ac:dyDescent="0.25">
      <c r="A44" s="38" t="s">
        <v>193</v>
      </c>
      <c r="B44" s="19">
        <v>46.33</v>
      </c>
      <c r="C44" s="140">
        <v>170.84</v>
      </c>
      <c r="D44" s="247">
        <f t="shared" si="41"/>
        <v>1.1016787939316116E-2</v>
      </c>
      <c r="E44" s="215">
        <f t="shared" si="42"/>
        <v>3.2915055497434641E-2</v>
      </c>
      <c r="F44" s="52">
        <f t="shared" si="49"/>
        <v>2.6874595294625516</v>
      </c>
      <c r="H44" s="19">
        <v>19.852</v>
      </c>
      <c r="I44" s="140">
        <v>132.929</v>
      </c>
      <c r="J44" s="247">
        <f t="shared" si="43"/>
        <v>7.2678361639649048E-3</v>
      </c>
      <c r="K44" s="215">
        <f t="shared" si="44"/>
        <v>5.2894580502989744E-2</v>
      </c>
      <c r="L44" s="52">
        <f t="shared" si="50"/>
        <v>5.696000402982067</v>
      </c>
      <c r="N44" s="27">
        <f t="shared" si="45"/>
        <v>4.2849125836391107</v>
      </c>
      <c r="O44" s="152">
        <f t="shared" si="46"/>
        <v>7.7809061109810349</v>
      </c>
      <c r="P44" s="52">
        <f t="shared" si="51"/>
        <v>0.81588444550549744</v>
      </c>
    </row>
    <row r="45" spans="1:16" ht="20.100000000000001" customHeight="1" x14ac:dyDescent="0.25">
      <c r="A45" s="38" t="s">
        <v>185</v>
      </c>
      <c r="B45" s="19">
        <v>843.59000000000015</v>
      </c>
      <c r="C45" s="140">
        <v>212.45999999999998</v>
      </c>
      <c r="D45" s="247">
        <f t="shared" si="41"/>
        <v>0.20059685166690447</v>
      </c>
      <c r="E45" s="215">
        <f t="shared" si="42"/>
        <v>4.0933813456947805E-2</v>
      </c>
      <c r="F45" s="52">
        <f t="shared" ref="F45:F54" si="52">(C45-B45)/B45</f>
        <v>-0.74814779691556321</v>
      </c>
      <c r="H45" s="19">
        <v>315.90100000000001</v>
      </c>
      <c r="I45" s="140">
        <v>78.421999999999997</v>
      </c>
      <c r="J45" s="247">
        <f t="shared" si="43"/>
        <v>0.11565165786987092</v>
      </c>
      <c r="K45" s="215">
        <f t="shared" si="44"/>
        <v>3.1205371229795317E-2</v>
      </c>
      <c r="L45" s="52">
        <f t="shared" si="50"/>
        <v>-0.75175133981848741</v>
      </c>
      <c r="N45" s="27">
        <f t="shared" si="45"/>
        <v>3.7447219620905887</v>
      </c>
      <c r="O45" s="152">
        <f t="shared" si="46"/>
        <v>3.6911418619975529</v>
      </c>
      <c r="P45" s="52">
        <f t="shared" si="51"/>
        <v>-1.4308165101561594E-2</v>
      </c>
    </row>
    <row r="46" spans="1:16" ht="20.100000000000001" customHeight="1" x14ac:dyDescent="0.25">
      <c r="A46" s="38" t="s">
        <v>181</v>
      </c>
      <c r="B46" s="19">
        <v>124.33</v>
      </c>
      <c r="C46" s="140">
        <v>123.15999999999995</v>
      </c>
      <c r="D46" s="247">
        <f t="shared" si="41"/>
        <v>2.9564369620012361E-2</v>
      </c>
      <c r="E46" s="215">
        <f t="shared" si="42"/>
        <v>2.3728741717771302E-2</v>
      </c>
      <c r="F46" s="52">
        <f t="shared" si="52"/>
        <v>-9.4104399581761786E-3</v>
      </c>
      <c r="H46" s="19">
        <v>42.673999999999985</v>
      </c>
      <c r="I46" s="140">
        <v>62.766999999999982</v>
      </c>
      <c r="J46" s="247">
        <f t="shared" si="43"/>
        <v>1.5622992165073455E-2</v>
      </c>
      <c r="K46" s="215">
        <f t="shared" si="44"/>
        <v>2.4975995715240139E-2</v>
      </c>
      <c r="L46" s="52">
        <f t="shared" si="50"/>
        <v>0.47084876036931161</v>
      </c>
      <c r="N46" s="27">
        <f t="shared" ref="N46:N55" si="53">(H46/B46)*10</f>
        <v>3.4323172203008112</v>
      </c>
      <c r="O46" s="152">
        <f t="shared" ref="O46:O55" si="54">(I46/C46)*10</f>
        <v>5.0963786943812925</v>
      </c>
      <c r="P46" s="52">
        <f t="shared" ref="P46:P55" si="55">(O46-N46)/N46</f>
        <v>0.4848215847411218</v>
      </c>
    </row>
    <row r="47" spans="1:16" ht="20.100000000000001" customHeight="1" x14ac:dyDescent="0.25">
      <c r="A47" s="38" t="s">
        <v>187</v>
      </c>
      <c r="B47" s="19">
        <v>7.1899999999999986</v>
      </c>
      <c r="C47" s="140">
        <v>344.15000000000003</v>
      </c>
      <c r="D47" s="247">
        <f t="shared" si="41"/>
        <v>1.7097065677462305E-3</v>
      </c>
      <c r="E47" s="215">
        <f t="shared" si="42"/>
        <v>6.6305995957867792E-2</v>
      </c>
      <c r="F47" s="52">
        <f t="shared" si="52"/>
        <v>46.86509040333798</v>
      </c>
      <c r="H47" s="19">
        <v>2.609</v>
      </c>
      <c r="I47" s="140">
        <v>47.176000000000002</v>
      </c>
      <c r="J47" s="247">
        <f t="shared" si="43"/>
        <v>9.5515739229218397E-4</v>
      </c>
      <c r="K47" s="215">
        <f t="shared" si="44"/>
        <v>1.8772086826870316E-2</v>
      </c>
      <c r="L47" s="52">
        <f t="shared" si="50"/>
        <v>17.082023763894213</v>
      </c>
      <c r="N47" s="27">
        <f t="shared" si="53"/>
        <v>3.6286509040333801</v>
      </c>
      <c r="O47" s="152">
        <f t="shared" si="54"/>
        <v>1.3707976173180296</v>
      </c>
      <c r="P47" s="52">
        <f t="shared" si="55"/>
        <v>-0.62222940327648013</v>
      </c>
    </row>
    <row r="48" spans="1:16" ht="20.100000000000001" customHeight="1" x14ac:dyDescent="0.25">
      <c r="A48" s="38" t="s">
        <v>180</v>
      </c>
      <c r="B48" s="19">
        <v>182.68999999999997</v>
      </c>
      <c r="C48" s="140">
        <v>100.4</v>
      </c>
      <c r="D48" s="247">
        <f t="shared" si="41"/>
        <v>4.3441765349312773E-2</v>
      </c>
      <c r="E48" s="215">
        <f t="shared" si="42"/>
        <v>1.934366408301591E-2</v>
      </c>
      <c r="F48" s="52">
        <f t="shared" si="52"/>
        <v>-0.45043516339153744</v>
      </c>
      <c r="H48" s="19">
        <v>81.646999999999991</v>
      </c>
      <c r="I48" s="140">
        <v>46.661999999999999</v>
      </c>
      <c r="J48" s="247">
        <f t="shared" si="43"/>
        <v>2.9891044694702929E-2</v>
      </c>
      <c r="K48" s="215">
        <f t="shared" si="44"/>
        <v>1.8567557985319286E-2</v>
      </c>
      <c r="L48" s="52">
        <f t="shared" ref="L48:L52" si="56">(I48-H48)/H48</f>
        <v>-0.42849094271681748</v>
      </c>
      <c r="N48" s="27">
        <f t="shared" ref="N48" si="57">(H48/B48)*10</f>
        <v>4.4691553998576827</v>
      </c>
      <c r="O48" s="152">
        <f t="shared" ref="O48" si="58">(I48/C48)*10</f>
        <v>4.6476095617529882</v>
      </c>
      <c r="P48" s="52">
        <f t="shared" ref="P48" si="59">(O48-N48)/N48</f>
        <v>3.9930176046460202E-2</v>
      </c>
    </row>
    <row r="49" spans="1:16" ht="20.100000000000001" customHeight="1" x14ac:dyDescent="0.25">
      <c r="A49" s="38" t="s">
        <v>186</v>
      </c>
      <c r="B49" s="19">
        <v>111.23000000000002</v>
      </c>
      <c r="C49" s="140">
        <v>159.52000000000001</v>
      </c>
      <c r="D49" s="247">
        <f t="shared" si="41"/>
        <v>2.6449327055690305E-2</v>
      </c>
      <c r="E49" s="215">
        <f t="shared" si="42"/>
        <v>3.0734076638672291E-2</v>
      </c>
      <c r="F49" s="52">
        <f t="shared" si="52"/>
        <v>0.434145464353142</v>
      </c>
      <c r="H49" s="19">
        <v>35.32200000000001</v>
      </c>
      <c r="I49" s="140">
        <v>46.013999999999996</v>
      </c>
      <c r="J49" s="247">
        <f t="shared" si="43"/>
        <v>1.2931417941948844E-2</v>
      </c>
      <c r="K49" s="215">
        <f t="shared" si="44"/>
        <v>1.8309708395192695E-2</v>
      </c>
      <c r="L49" s="52">
        <f t="shared" si="56"/>
        <v>0.30270086631561016</v>
      </c>
      <c r="N49" s="27">
        <f t="shared" ref="N49:N50" si="60">(H49/B49)*10</f>
        <v>3.1755821271239775</v>
      </c>
      <c r="O49" s="152">
        <f t="shared" ref="O49:O50" si="61">(I49/C49)*10</f>
        <v>2.8845285857572711</v>
      </c>
      <c r="P49" s="52">
        <f t="shared" ref="P49:P50" si="62">(O49-N49)/N49</f>
        <v>-9.1653602305132059E-2</v>
      </c>
    </row>
    <row r="50" spans="1:16" ht="20.100000000000001" customHeight="1" x14ac:dyDescent="0.25">
      <c r="A50" s="38" t="s">
        <v>174</v>
      </c>
      <c r="B50" s="19">
        <v>257.12</v>
      </c>
      <c r="C50" s="140">
        <v>50.78</v>
      </c>
      <c r="D50" s="247">
        <f t="shared" si="41"/>
        <v>6.1140438483854087E-2</v>
      </c>
      <c r="E50" s="215">
        <f t="shared" si="42"/>
        <v>9.7835783081229866E-3</v>
      </c>
      <c r="F50" s="52">
        <f t="shared" si="52"/>
        <v>-0.80250466708151835</v>
      </c>
      <c r="H50" s="19">
        <v>179.37900000000002</v>
      </c>
      <c r="I50" s="140">
        <v>41.968999999999994</v>
      </c>
      <c r="J50" s="247">
        <f t="shared" si="43"/>
        <v>6.5670823254879149E-2</v>
      </c>
      <c r="K50" s="215">
        <f t="shared" si="44"/>
        <v>1.6700138037072244E-2</v>
      </c>
      <c r="L50" s="52">
        <f t="shared" si="56"/>
        <v>-0.76603169824784401</v>
      </c>
      <c r="N50" s="27">
        <f t="shared" si="60"/>
        <v>6.9764701306782833</v>
      </c>
      <c r="O50" s="152">
        <f t="shared" si="61"/>
        <v>8.2648680582906646</v>
      </c>
      <c r="P50" s="52">
        <f t="shared" si="62"/>
        <v>0.18467762399595017</v>
      </c>
    </row>
    <row r="51" spans="1:16" ht="20.100000000000001" customHeight="1" x14ac:dyDescent="0.25">
      <c r="A51" s="38" t="s">
        <v>190</v>
      </c>
      <c r="B51" s="19">
        <v>75.44</v>
      </c>
      <c r="C51" s="140">
        <v>66.570000000000007</v>
      </c>
      <c r="D51" s="247">
        <f t="shared" si="41"/>
        <v>1.7938840538355445E-2</v>
      </c>
      <c r="E51" s="215">
        <f t="shared" si="42"/>
        <v>1.2825774083728777E-2</v>
      </c>
      <c r="F51" s="52">
        <f t="shared" si="52"/>
        <v>-0.11757688229056192</v>
      </c>
      <c r="H51" s="19">
        <v>34.311</v>
      </c>
      <c r="I51" s="140">
        <v>30.040999999999997</v>
      </c>
      <c r="J51" s="247">
        <f t="shared" si="43"/>
        <v>1.2561289876173679E-2</v>
      </c>
      <c r="K51" s="215">
        <f t="shared" si="44"/>
        <v>1.1953795581779105E-2</v>
      </c>
      <c r="L51" s="52">
        <f t="shared" si="56"/>
        <v>-0.12444988487657029</v>
      </c>
      <c r="N51" s="27">
        <f t="shared" ref="N51" si="63">(H51/B51)*10</f>
        <v>4.5481177094379639</v>
      </c>
      <c r="O51" s="152">
        <f t="shared" ref="O51" si="64">(I51/C51)*10</f>
        <v>4.5126934054378847</v>
      </c>
      <c r="P51" s="52">
        <f t="shared" ref="P51" si="65">(O51-N51)/N51</f>
        <v>-7.788783462347286E-3</v>
      </c>
    </row>
    <row r="52" spans="1:16" ht="20.100000000000001" customHeight="1" x14ac:dyDescent="0.25">
      <c r="A52" s="38" t="s">
        <v>176</v>
      </c>
      <c r="B52" s="19">
        <v>173.15000000000003</v>
      </c>
      <c r="C52" s="140">
        <v>74.289999999999992</v>
      </c>
      <c r="D52" s="247">
        <f t="shared" si="41"/>
        <v>4.1173253436058405E-2</v>
      </c>
      <c r="E52" s="215">
        <f t="shared" si="42"/>
        <v>1.4313155425570236E-2</v>
      </c>
      <c r="F52" s="52">
        <f t="shared" si="52"/>
        <v>-0.57095004331504484</v>
      </c>
      <c r="H52" s="19">
        <v>66.010000000000005</v>
      </c>
      <c r="I52" s="140">
        <v>28.788</v>
      </c>
      <c r="J52" s="247">
        <f t="shared" si="43"/>
        <v>2.4166324057189371E-2</v>
      </c>
      <c r="K52" s="215">
        <f t="shared" si="44"/>
        <v>1.1455206790994207E-2</v>
      </c>
      <c r="L52" s="52">
        <f t="shared" si="56"/>
        <v>-0.56388425996061209</v>
      </c>
      <c r="N52" s="27">
        <f t="shared" ref="N52" si="66">(H52/B52)*10</f>
        <v>3.8123014727115212</v>
      </c>
      <c r="O52" s="152">
        <f t="shared" ref="O52" si="67">(I52/C52)*10</f>
        <v>3.8750841297617451</v>
      </c>
      <c r="P52" s="52">
        <f t="shared" ref="P52" si="68">(O52-N52)/N52</f>
        <v>1.6468439733746811E-2</v>
      </c>
    </row>
    <row r="53" spans="1:16" ht="20.100000000000001" customHeight="1" x14ac:dyDescent="0.25">
      <c r="A53" s="38" t="s">
        <v>192</v>
      </c>
      <c r="B53" s="19">
        <v>59.459999999999994</v>
      </c>
      <c r="C53" s="140">
        <v>39.339999999999989</v>
      </c>
      <c r="D53" s="247">
        <f t="shared" si="41"/>
        <v>1.4138964188899983E-2</v>
      </c>
      <c r="E53" s="215">
        <f t="shared" si="42"/>
        <v>7.5794795321299374E-3</v>
      </c>
      <c r="F53" s="52">
        <f t="shared" si="52"/>
        <v>-0.33837874201143636</v>
      </c>
      <c r="H53" s="19">
        <v>25.825000000000006</v>
      </c>
      <c r="I53" s="140">
        <v>16.353000000000002</v>
      </c>
      <c r="J53" s="247">
        <f t="shared" si="43"/>
        <v>9.4545571697760289E-3</v>
      </c>
      <c r="K53" s="215">
        <f t="shared" si="44"/>
        <v>6.5071209063890601E-3</v>
      </c>
      <c r="L53" s="52">
        <f t="shared" ref="L53" si="69">(I53-H53)/H53</f>
        <v>-0.36677637947725084</v>
      </c>
      <c r="N53" s="27">
        <f t="shared" ref="N53" si="70">(H53/B53)*10</f>
        <v>4.3432559704002704</v>
      </c>
      <c r="O53" s="152">
        <f t="shared" ref="O53" si="71">(I53/C53)*10</f>
        <v>4.1568378240976127</v>
      </c>
      <c r="P53" s="52">
        <f t="shared" ref="P53" si="72">(O53-N53)/N53</f>
        <v>-4.2921289367496708E-2</v>
      </c>
    </row>
    <row r="54" spans="1:16" ht="20.100000000000001" customHeight="1" x14ac:dyDescent="0.25">
      <c r="A54" s="38" t="s">
        <v>194</v>
      </c>
      <c r="B54" s="19">
        <v>44.599999999999994</v>
      </c>
      <c r="C54" s="140">
        <v>31.969999999999995</v>
      </c>
      <c r="D54" s="247">
        <f t="shared" si="41"/>
        <v>1.060541208921862E-2</v>
      </c>
      <c r="E54" s="215">
        <f t="shared" si="42"/>
        <v>6.1595312822113404E-3</v>
      </c>
      <c r="F54" s="52">
        <f t="shared" si="52"/>
        <v>-0.28318385650224215</v>
      </c>
      <c r="H54" s="19">
        <v>15.468999999999999</v>
      </c>
      <c r="I54" s="140">
        <v>10.754</v>
      </c>
      <c r="J54" s="247">
        <f t="shared" si="43"/>
        <v>5.6632156770286676E-3</v>
      </c>
      <c r="K54" s="215">
        <f t="shared" si="44"/>
        <v>4.279189031205769E-3</v>
      </c>
      <c r="L54" s="52">
        <f t="shared" si="50"/>
        <v>-0.30480315469648978</v>
      </c>
      <c r="N54" s="27">
        <f t="shared" ref="N54" si="73">(H54/B54)*10</f>
        <v>3.4683856502242154</v>
      </c>
      <c r="O54" s="152">
        <f t="shared" ref="O54" si="74">(I54/C54)*10</f>
        <v>3.3637785423834847</v>
      </c>
      <c r="P54" s="52">
        <f t="shared" ref="P54" si="75">(O54-N54)/N54</f>
        <v>-3.0160172019500862E-2</v>
      </c>
    </row>
    <row r="55" spans="1:16" ht="20.100000000000001" customHeight="1" thickBot="1" x14ac:dyDescent="0.3">
      <c r="A55" s="8" t="s">
        <v>17</v>
      </c>
      <c r="B55" s="19">
        <f>B56-SUM(B39:B54)</f>
        <v>73.039999999999964</v>
      </c>
      <c r="C55" s="140">
        <f>C56-SUM(C39:C54)</f>
        <v>81.420000000002801</v>
      </c>
      <c r="D55" s="247">
        <f t="shared" si="41"/>
        <v>1.7368145717410938E-2</v>
      </c>
      <c r="E55" s="215">
        <f t="shared" si="42"/>
        <v>1.5686863841027982E-2</v>
      </c>
      <c r="F55" s="52">
        <f t="shared" ref="F55" si="76">(C55-B55)/B55</f>
        <v>0.1147316538883193</v>
      </c>
      <c r="H55" s="19">
        <f>H56-SUM(H39:H54)</f>
        <v>46.216999999999643</v>
      </c>
      <c r="I55" s="140">
        <f>I56-SUM(I39:I54)</f>
        <v>42.079999999999927</v>
      </c>
      <c r="J55" s="247">
        <f t="shared" si="43"/>
        <v>1.6920087849585101E-2</v>
      </c>
      <c r="K55" s="215">
        <f t="shared" si="44"/>
        <v>1.6744306716862421E-2</v>
      </c>
      <c r="L55" s="52">
        <f t="shared" ref="L55" si="77">(I55-H55)/H55</f>
        <v>-8.9512517039179271E-2</v>
      </c>
      <c r="N55" s="27">
        <f t="shared" si="53"/>
        <v>6.3276286966045543</v>
      </c>
      <c r="O55" s="152">
        <f t="shared" si="54"/>
        <v>5.1682633259639497</v>
      </c>
      <c r="P55" s="52">
        <f t="shared" si="55"/>
        <v>-0.18322272469349021</v>
      </c>
    </row>
    <row r="56" spans="1:16" ht="26.25" customHeight="1" thickBot="1" x14ac:dyDescent="0.3">
      <c r="A56" s="12" t="s">
        <v>18</v>
      </c>
      <c r="B56" s="17">
        <v>4205.4000000000005</v>
      </c>
      <c r="C56" s="145">
        <v>5190.3300000000017</v>
      </c>
      <c r="D56" s="253">
        <f>SUM(D39:D55)</f>
        <v>1</v>
      </c>
      <c r="E56" s="254">
        <f>SUM(E39:E55)</f>
        <v>1.0000000000000002</v>
      </c>
      <c r="F56" s="57">
        <f t="shared" si="47"/>
        <v>0.23420602083036121</v>
      </c>
      <c r="G56" s="1"/>
      <c r="H56" s="17">
        <v>2731.4869999999992</v>
      </c>
      <c r="I56" s="145">
        <v>2513.0929999999998</v>
      </c>
      <c r="J56" s="253">
        <f>SUM(J39:J55)</f>
        <v>1</v>
      </c>
      <c r="K56" s="254">
        <f>SUM(K39:K55)</f>
        <v>0.99999999999999989</v>
      </c>
      <c r="L56" s="57">
        <f t="shared" si="48"/>
        <v>-7.995425202462958E-2</v>
      </c>
      <c r="M56" s="1"/>
      <c r="N56" s="29">
        <f t="shared" si="45"/>
        <v>6.495189518238452</v>
      </c>
      <c r="O56" s="146">
        <f t="shared" si="46"/>
        <v>4.8418751794201889</v>
      </c>
      <c r="P56" s="57">
        <f t="shared" si="8"/>
        <v>-0.25454443387306358</v>
      </c>
    </row>
    <row r="58" spans="1:16" ht="15.75" thickBot="1" x14ac:dyDescent="0.3"/>
    <row r="59" spans="1:16" x14ac:dyDescent="0.25">
      <c r="A59" s="359" t="s">
        <v>15</v>
      </c>
      <c r="B59" s="353" t="s">
        <v>1</v>
      </c>
      <c r="C59" s="346"/>
      <c r="D59" s="353" t="s">
        <v>104</v>
      </c>
      <c r="E59" s="346"/>
      <c r="F59" s="130" t="s">
        <v>0</v>
      </c>
      <c r="H59" s="362" t="s">
        <v>19</v>
      </c>
      <c r="I59" s="363"/>
      <c r="J59" s="353" t="s">
        <v>104</v>
      </c>
      <c r="K59" s="351"/>
      <c r="L59" s="130" t="s">
        <v>0</v>
      </c>
      <c r="N59" s="345" t="s">
        <v>22</v>
      </c>
      <c r="O59" s="346"/>
      <c r="P59" s="130" t="s">
        <v>0</v>
      </c>
    </row>
    <row r="60" spans="1:16" x14ac:dyDescent="0.25">
      <c r="A60" s="360"/>
      <c r="B60" s="354" t="str">
        <f>B5</f>
        <v>jan-set</v>
      </c>
      <c r="C60" s="348"/>
      <c r="D60" s="354" t="str">
        <f>B5</f>
        <v>jan-set</v>
      </c>
      <c r="E60" s="348"/>
      <c r="F60" s="131" t="str">
        <f>F37</f>
        <v>2023/2022</v>
      </c>
      <c r="H60" s="343" t="str">
        <f>B5</f>
        <v>jan-set</v>
      </c>
      <c r="I60" s="348"/>
      <c r="J60" s="354" t="str">
        <f>B5</f>
        <v>jan-set</v>
      </c>
      <c r="K60" s="344"/>
      <c r="L60" s="131" t="str">
        <f>L37</f>
        <v>2023/2022</v>
      </c>
      <c r="N60" s="343" t="str">
        <f>B5</f>
        <v>jan-set</v>
      </c>
      <c r="O60" s="344"/>
      <c r="P60" s="131" t="str">
        <f>P37</f>
        <v>2023/2022</v>
      </c>
    </row>
    <row r="61" spans="1:16" ht="19.5" customHeight="1" thickBot="1" x14ac:dyDescent="0.3">
      <c r="A61" s="361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163</v>
      </c>
      <c r="B62" s="39">
        <v>2025.4599999999998</v>
      </c>
      <c r="C62" s="147">
        <v>1537.1500000000005</v>
      </c>
      <c r="D62" s="247">
        <f t="shared" ref="D62:D83" si="78">B62/$B$84</f>
        <v>0.18991370031016877</v>
      </c>
      <c r="E62" s="246">
        <f t="shared" ref="E62:E83" si="79">C62/$C$84</f>
        <v>0.19818517740161656</v>
      </c>
      <c r="F62" s="52">
        <f t="shared" ref="F62:F83" si="80">(C62-B62)/B62</f>
        <v>-0.24108597553148386</v>
      </c>
      <c r="H62" s="19">
        <v>243.76299999999995</v>
      </c>
      <c r="I62" s="147">
        <v>716.44900000000007</v>
      </c>
      <c r="J62" s="245">
        <f t="shared" ref="J62:J84" si="81">H62/$H$84</f>
        <v>4.2356887835733201E-2</v>
      </c>
      <c r="K62" s="246">
        <f t="shared" ref="K62:K84" si="82">I62/$I$84</f>
        <v>0.15028827405806175</v>
      </c>
      <c r="L62" s="52">
        <f t="shared" ref="L62:L74" si="83">(I62-H62)/H62</f>
        <v>1.9391211955875185</v>
      </c>
      <c r="N62" s="40">
        <f t="shared" ref="N62" si="84">(H62/B62)*10</f>
        <v>1.2034945148262617</v>
      </c>
      <c r="O62" s="143">
        <f t="shared" ref="O62" si="85">(I62/C62)*10</f>
        <v>4.6608919103535751</v>
      </c>
      <c r="P62" s="52">
        <f t="shared" ref="P62" si="86">(O62-N62)/N62</f>
        <v>2.8727986317631276</v>
      </c>
    </row>
    <row r="63" spans="1:16" ht="20.100000000000001" customHeight="1" x14ac:dyDescent="0.25">
      <c r="A63" s="38" t="s">
        <v>166</v>
      </c>
      <c r="B63" s="19">
        <v>900.64000000000021</v>
      </c>
      <c r="C63" s="140">
        <v>741.03</v>
      </c>
      <c r="D63" s="247">
        <f t="shared" si="78"/>
        <v>8.4446928128598178E-2</v>
      </c>
      <c r="E63" s="215">
        <f t="shared" si="79"/>
        <v>9.5541204183013942E-2</v>
      </c>
      <c r="F63" s="52">
        <f t="shared" si="80"/>
        <v>-0.17721842245514324</v>
      </c>
      <c r="H63" s="19">
        <v>972.08399999999983</v>
      </c>
      <c r="I63" s="140">
        <v>580.90199999999993</v>
      </c>
      <c r="J63" s="214">
        <f t="shared" si="81"/>
        <v>0.16891182400491819</v>
      </c>
      <c r="K63" s="215">
        <f t="shared" si="82"/>
        <v>0.12185481308073033</v>
      </c>
      <c r="L63" s="52">
        <f t="shared" si="83"/>
        <v>-0.40241584060636731</v>
      </c>
      <c r="N63" s="40">
        <f t="shared" ref="N63:N64" si="87">(H63/B63)*10</f>
        <v>10.793258127553734</v>
      </c>
      <c r="O63" s="143">
        <f t="shared" ref="O63:O64" si="88">(I63/C63)*10</f>
        <v>7.8391158252702304</v>
      </c>
      <c r="P63" s="52">
        <f t="shared" si="8"/>
        <v>-0.27370255277616096</v>
      </c>
    </row>
    <row r="64" spans="1:16" ht="20.100000000000001" customHeight="1" x14ac:dyDescent="0.25">
      <c r="A64" s="38" t="s">
        <v>170</v>
      </c>
      <c r="B64" s="19">
        <v>2150.9900000000002</v>
      </c>
      <c r="C64" s="140">
        <v>1113.45</v>
      </c>
      <c r="D64" s="247">
        <f t="shared" si="78"/>
        <v>0.20168380033679756</v>
      </c>
      <c r="E64" s="215">
        <f t="shared" si="79"/>
        <v>0.14355741845482217</v>
      </c>
      <c r="F64" s="52">
        <f t="shared" si="80"/>
        <v>-0.48235463670216971</v>
      </c>
      <c r="H64" s="19">
        <v>136.76499999999999</v>
      </c>
      <c r="I64" s="140">
        <v>281.26400000000001</v>
      </c>
      <c r="J64" s="214">
        <f t="shared" si="81"/>
        <v>2.376463928017809E-2</v>
      </c>
      <c r="K64" s="215">
        <f t="shared" si="82"/>
        <v>5.900026535687352E-2</v>
      </c>
      <c r="L64" s="52">
        <f t="shared" si="83"/>
        <v>1.0565495558074072</v>
      </c>
      <c r="N64" s="40">
        <f t="shared" si="87"/>
        <v>0.63582350452582292</v>
      </c>
      <c r="O64" s="143">
        <f t="shared" si="88"/>
        <v>2.5260586465490142</v>
      </c>
      <c r="P64" s="52">
        <f t="shared" si="8"/>
        <v>2.9728928367202609</v>
      </c>
    </row>
    <row r="65" spans="1:16" ht="20.100000000000001" customHeight="1" x14ac:dyDescent="0.25">
      <c r="A65" s="38" t="s">
        <v>178</v>
      </c>
      <c r="B65" s="19">
        <v>80.710000000000022</v>
      </c>
      <c r="C65" s="140">
        <v>85.47999999999999</v>
      </c>
      <c r="D65" s="247">
        <f t="shared" si="78"/>
        <v>7.5676314279391971E-3</v>
      </c>
      <c r="E65" s="215">
        <f t="shared" si="79"/>
        <v>1.1020960195355155E-2</v>
      </c>
      <c r="F65" s="52">
        <f>(C65-B65)/B65</f>
        <v>5.9100483211497537E-2</v>
      </c>
      <c r="H65" s="19">
        <v>383.77799999999991</v>
      </c>
      <c r="I65" s="140">
        <v>199.41699999999997</v>
      </c>
      <c r="J65" s="214">
        <f t="shared" si="81"/>
        <v>6.668625550154049E-2</v>
      </c>
      <c r="K65" s="215">
        <f t="shared" si="82"/>
        <v>4.1831360987085606E-2</v>
      </c>
      <c r="L65" s="52">
        <f>(I65-H65)/H65</f>
        <v>-0.48038449311841736</v>
      </c>
      <c r="N65" s="40">
        <f t="shared" ref="N65" si="89">(H65/B65)*10</f>
        <v>47.550241605748951</v>
      </c>
      <c r="O65" s="143">
        <f t="shared" ref="O65" si="90">(I65/C65)*10</f>
        <v>23.329082826392138</v>
      </c>
      <c r="P65" s="52">
        <f t="shared" ref="P65" si="91">(O65-N65)/N65</f>
        <v>-0.50938035142240812</v>
      </c>
    </row>
    <row r="66" spans="1:16" ht="20.100000000000001" customHeight="1" x14ac:dyDescent="0.25">
      <c r="A66" s="38" t="s">
        <v>182</v>
      </c>
      <c r="B66" s="19">
        <v>556.45999999999992</v>
      </c>
      <c r="C66" s="140">
        <v>573.50000000000011</v>
      </c>
      <c r="D66" s="247">
        <f t="shared" si="78"/>
        <v>5.2175494788638879E-2</v>
      </c>
      <c r="E66" s="215">
        <f t="shared" si="79"/>
        <v>7.3941514647124285E-2</v>
      </c>
      <c r="F66" s="52">
        <f t="shared" ref="F66:F67" si="92">(C66-B66)/B66</f>
        <v>3.0622147144449184E-2</v>
      </c>
      <c r="H66" s="19">
        <v>129.881</v>
      </c>
      <c r="I66" s="140">
        <v>151.10599999999999</v>
      </c>
      <c r="J66" s="214">
        <f t="shared" si="81"/>
        <v>2.256845767812533E-2</v>
      </c>
      <c r="K66" s="215">
        <f t="shared" si="82"/>
        <v>3.1697245637606411E-2</v>
      </c>
      <c r="L66" s="52">
        <f>(I66-H66)/H66</f>
        <v>0.16341882184461157</v>
      </c>
      <c r="N66" s="40">
        <f t="shared" ref="N66" si="93">(H66/B66)*10</f>
        <v>2.3340581533263851</v>
      </c>
      <c r="O66" s="143">
        <f t="shared" ref="O66" si="94">(I66/C66)*10</f>
        <v>2.6348038360941577</v>
      </c>
      <c r="P66" s="52">
        <f t="shared" ref="P66" si="95">(O66-N66)/N66</f>
        <v>0.1288509810002654</v>
      </c>
    </row>
    <row r="67" spans="1:16" ht="20.100000000000001" customHeight="1" x14ac:dyDescent="0.25">
      <c r="A67" s="38" t="s">
        <v>165</v>
      </c>
      <c r="B67" s="19">
        <v>362.09999999999997</v>
      </c>
      <c r="C67" s="140">
        <v>512.55000000000018</v>
      </c>
      <c r="D67" s="247">
        <f t="shared" si="78"/>
        <v>3.395167067348262E-2</v>
      </c>
      <c r="E67" s="215">
        <f t="shared" si="79"/>
        <v>6.6083214180267746E-2</v>
      </c>
      <c r="F67" s="52">
        <f t="shared" si="92"/>
        <v>0.41549295774647949</v>
      </c>
      <c r="H67" s="19">
        <v>19.852</v>
      </c>
      <c r="I67" s="140">
        <v>132.929</v>
      </c>
      <c r="J67" s="214">
        <f t="shared" si="81"/>
        <v>3.4495347420034038E-3</v>
      </c>
      <c r="K67" s="215">
        <f t="shared" si="82"/>
        <v>2.7884287621678709E-2</v>
      </c>
      <c r="L67" s="52">
        <f t="shared" si="83"/>
        <v>5.696000402982067</v>
      </c>
      <c r="N67" s="40">
        <f t="shared" ref="N67" si="96">(H67/B67)*10</f>
        <v>0.54824634078983714</v>
      </c>
      <c r="O67" s="143">
        <f t="shared" ref="O67" si="97">(I67/C67)*10</f>
        <v>2.5934835625792596</v>
      </c>
      <c r="P67" s="52">
        <f t="shared" ref="P67" si="98">(O67-N67)/N67</f>
        <v>3.7305077473803636</v>
      </c>
    </row>
    <row r="68" spans="1:16" ht="20.100000000000001" customHeight="1" x14ac:dyDescent="0.25">
      <c r="A68" s="38" t="s">
        <v>167</v>
      </c>
      <c r="B68" s="19">
        <v>610.62</v>
      </c>
      <c r="C68" s="140">
        <v>482.68</v>
      </c>
      <c r="D68" s="247">
        <f t="shared" si="78"/>
        <v>5.7253712086832255E-2</v>
      </c>
      <c r="E68" s="215">
        <f t="shared" si="79"/>
        <v>6.2232066765255348E-2</v>
      </c>
      <c r="F68" s="52">
        <f t="shared" si="80"/>
        <v>-0.20952474534080115</v>
      </c>
      <c r="H68" s="19">
        <v>315.90100000000001</v>
      </c>
      <c r="I68" s="140">
        <v>78.421999999999997</v>
      </c>
      <c r="J68" s="214">
        <f t="shared" si="81"/>
        <v>5.4891772845739331E-2</v>
      </c>
      <c r="K68" s="215">
        <f t="shared" si="82"/>
        <v>1.6450448012602873E-2</v>
      </c>
      <c r="L68" s="52">
        <f t="shared" si="83"/>
        <v>-0.75175133981848741</v>
      </c>
      <c r="N68" s="40">
        <f t="shared" ref="N68:N69" si="99">(H68/B68)*10</f>
        <v>5.1734466607710194</v>
      </c>
      <c r="O68" s="143">
        <f t="shared" ref="O68:O69" si="100">(I68/C68)*10</f>
        <v>1.6247203115936024</v>
      </c>
      <c r="P68" s="52">
        <f t="shared" ref="P68:P69" si="101">(O68-N68)/N68</f>
        <v>-0.6859501183391995</v>
      </c>
    </row>
    <row r="69" spans="1:16" ht="20.100000000000001" customHeight="1" x14ac:dyDescent="0.25">
      <c r="A69" s="38" t="s">
        <v>173</v>
      </c>
      <c r="B69" s="19">
        <v>433.48999999999995</v>
      </c>
      <c r="C69" s="140">
        <v>269.92</v>
      </c>
      <c r="D69" s="247">
        <f t="shared" si="78"/>
        <v>4.0645428666799176E-2</v>
      </c>
      <c r="E69" s="215">
        <f t="shared" si="79"/>
        <v>3.4800860738538421E-2</v>
      </c>
      <c r="F69" s="52">
        <f t="shared" si="80"/>
        <v>-0.37733281044545425</v>
      </c>
      <c r="H69" s="19">
        <v>42.673999999999985</v>
      </c>
      <c r="I69" s="140">
        <v>62.766999999999982</v>
      </c>
      <c r="J69" s="214">
        <f t="shared" si="81"/>
        <v>7.4151443471818053E-3</v>
      </c>
      <c r="K69" s="215">
        <f t="shared" si="82"/>
        <v>1.3166525597498717E-2</v>
      </c>
      <c r="L69" s="52">
        <f t="shared" si="83"/>
        <v>0.47084876036931161</v>
      </c>
      <c r="N69" s="40">
        <f t="shared" si="99"/>
        <v>0.98442870654455672</v>
      </c>
      <c r="O69" s="143">
        <f t="shared" si="100"/>
        <v>2.3253927089507993</v>
      </c>
      <c r="P69" s="52">
        <f t="shared" si="101"/>
        <v>1.3621748263651925</v>
      </c>
    </row>
    <row r="70" spans="1:16" ht="20.100000000000001" customHeight="1" x14ac:dyDescent="0.25">
      <c r="A70" s="38" t="s">
        <v>179</v>
      </c>
      <c r="B70" s="19">
        <v>3.86</v>
      </c>
      <c r="C70" s="140">
        <v>416.81</v>
      </c>
      <c r="D70" s="247">
        <f t="shared" si="78"/>
        <v>3.6192612206474155E-4</v>
      </c>
      <c r="E70" s="215">
        <f t="shared" si="79"/>
        <v>5.3739429328801859E-2</v>
      </c>
      <c r="F70" s="52">
        <f t="shared" si="80"/>
        <v>106.98186528497409</v>
      </c>
      <c r="H70" s="19">
        <v>2.609</v>
      </c>
      <c r="I70" s="140">
        <v>47.176000000000002</v>
      </c>
      <c r="J70" s="214">
        <f t="shared" si="81"/>
        <v>4.5334657172510978E-4</v>
      </c>
      <c r="K70" s="215">
        <f t="shared" si="82"/>
        <v>9.896028352280652E-3</v>
      </c>
      <c r="L70" s="52">
        <f t="shared" si="83"/>
        <v>17.082023763894213</v>
      </c>
      <c r="N70" s="40">
        <f t="shared" ref="N70:N71" si="102">(H70/B70)*10</f>
        <v>6.7590673575129534</v>
      </c>
      <c r="O70" s="143">
        <f t="shared" ref="O70:O71" si="103">(I70/C70)*10</f>
        <v>1.1318346488807851</v>
      </c>
      <c r="P70" s="52">
        <f t="shared" ref="P70:P71" si="104">(O70-N70)/N70</f>
        <v>-0.83254573611805938</v>
      </c>
    </row>
    <row r="71" spans="1:16" ht="20.100000000000001" customHeight="1" x14ac:dyDescent="0.25">
      <c r="A71" s="38" t="s">
        <v>211</v>
      </c>
      <c r="B71" s="19">
        <v>188.1</v>
      </c>
      <c r="C71" s="140">
        <v>421.83000000000004</v>
      </c>
      <c r="D71" s="247">
        <f t="shared" si="78"/>
        <v>1.7636866207351786E-2</v>
      </c>
      <c r="E71" s="215">
        <f t="shared" si="79"/>
        <v>5.4386659326236146E-2</v>
      </c>
      <c r="F71" s="52">
        <f t="shared" si="80"/>
        <v>1.2425837320574165</v>
      </c>
      <c r="H71" s="19">
        <v>81.646999999999991</v>
      </c>
      <c r="I71" s="140">
        <v>46.661999999999999</v>
      </c>
      <c r="J71" s="214">
        <f t="shared" si="81"/>
        <v>1.418719338506709E-2</v>
      </c>
      <c r="K71" s="215">
        <f t="shared" si="82"/>
        <v>9.7882074566330284E-3</v>
      </c>
      <c r="L71" s="52">
        <f t="shared" si="83"/>
        <v>-0.42849094271681748</v>
      </c>
      <c r="N71" s="40">
        <f t="shared" si="102"/>
        <v>4.3406166932482719</v>
      </c>
      <c r="O71" s="143">
        <f t="shared" si="103"/>
        <v>1.1061802147784652</v>
      </c>
      <c r="P71" s="52">
        <f t="shared" si="104"/>
        <v>-0.74515597829702329</v>
      </c>
    </row>
    <row r="72" spans="1:16" ht="20.100000000000001" customHeight="1" x14ac:dyDescent="0.25">
      <c r="A72" s="38" t="s">
        <v>177</v>
      </c>
      <c r="B72" s="19">
        <v>261.82</v>
      </c>
      <c r="C72" s="140">
        <v>147.71000000000004</v>
      </c>
      <c r="D72" s="247">
        <f t="shared" si="78"/>
        <v>2.4549092559323998E-2</v>
      </c>
      <c r="E72" s="215">
        <f t="shared" si="79"/>
        <v>1.9044291418529605E-2</v>
      </c>
      <c r="F72" s="52">
        <f t="shared" si="80"/>
        <v>-0.43583377893209058</v>
      </c>
      <c r="H72" s="19">
        <v>35.32200000000001</v>
      </c>
      <c r="I72" s="140">
        <v>46.013999999999996</v>
      </c>
      <c r="J72" s="214">
        <f t="shared" si="81"/>
        <v>6.1376418575984412E-3</v>
      </c>
      <c r="K72" s="215">
        <f t="shared" si="82"/>
        <v>9.6522776115364143E-3</v>
      </c>
      <c r="L72" s="52">
        <f t="shared" si="83"/>
        <v>0.30270086631561016</v>
      </c>
      <c r="N72" s="40">
        <f t="shared" ref="N72" si="105">(H72/B72)*10</f>
        <v>1.3490947979527923</v>
      </c>
      <c r="O72" s="143">
        <f t="shared" ref="O72" si="106">(I72/C72)*10</f>
        <v>3.1151580800216632</v>
      </c>
      <c r="P72" s="52">
        <f t="shared" ref="P72" si="107">(O72-N72)/N72</f>
        <v>1.3090727832831428</v>
      </c>
    </row>
    <row r="73" spans="1:16" ht="20.100000000000001" customHeight="1" x14ac:dyDescent="0.25">
      <c r="A73" s="38" t="s">
        <v>184</v>
      </c>
      <c r="B73" s="19">
        <v>197.32999999999996</v>
      </c>
      <c r="C73" s="140">
        <v>111.4</v>
      </c>
      <c r="D73" s="247">
        <f t="shared" si="78"/>
        <v>1.8502300950009182E-2</v>
      </c>
      <c r="E73" s="215">
        <f t="shared" si="79"/>
        <v>1.4362833010792752E-2</v>
      </c>
      <c r="F73" s="52">
        <f t="shared" si="80"/>
        <v>-0.4354634368823796</v>
      </c>
      <c r="H73" s="19">
        <v>179.37900000000002</v>
      </c>
      <c r="I73" s="140">
        <v>41.968999999999994</v>
      </c>
      <c r="J73" s="214">
        <f t="shared" si="81"/>
        <v>3.1169357872548285E-2</v>
      </c>
      <c r="K73" s="215">
        <f t="shared" si="82"/>
        <v>8.8037649210799263E-3</v>
      </c>
      <c r="L73" s="52">
        <f t="shared" si="83"/>
        <v>-0.76603169824784401</v>
      </c>
      <c r="N73" s="40">
        <f t="shared" ref="N73" si="108">(H73/B73)*10</f>
        <v>9.0903055794861434</v>
      </c>
      <c r="O73" s="143">
        <f t="shared" ref="O73" si="109">(I73/C73)*10</f>
        <v>3.7674147217235183</v>
      </c>
      <c r="P73" s="52">
        <f t="shared" ref="P73" si="110">(O73-N73)/N73</f>
        <v>-0.58555686728228962</v>
      </c>
    </row>
    <row r="74" spans="1:16" ht="20.100000000000001" customHeight="1" x14ac:dyDescent="0.25">
      <c r="A74" s="38" t="s">
        <v>229</v>
      </c>
      <c r="B74" s="19">
        <v>76.930000000000007</v>
      </c>
      <c r="C74" s="140">
        <v>138.44999999999999</v>
      </c>
      <c r="D74" s="247">
        <f t="shared" si="78"/>
        <v>7.2132063653991118E-3</v>
      </c>
      <c r="E74" s="215">
        <f t="shared" si="79"/>
        <v>1.7850397040792249E-2</v>
      </c>
      <c r="F74" s="52">
        <f t="shared" si="80"/>
        <v>0.79968802807747275</v>
      </c>
      <c r="H74" s="19">
        <v>34.311</v>
      </c>
      <c r="I74" s="140">
        <v>30.040999999999997</v>
      </c>
      <c r="J74" s="214">
        <f t="shared" si="81"/>
        <v>5.9619678890227073E-3</v>
      </c>
      <c r="K74" s="215">
        <f t="shared" si="82"/>
        <v>6.3016488835607731E-3</v>
      </c>
      <c r="L74" s="52">
        <f t="shared" si="83"/>
        <v>-0.12444988487657029</v>
      </c>
      <c r="N74" s="40">
        <f t="shared" ref="N74:N75" si="111">(H74/B74)*10</f>
        <v>4.4600285974262306</v>
      </c>
      <c r="O74" s="143">
        <f t="shared" ref="O74:O75" si="112">(I74/C74)*10</f>
        <v>2.1698085951607076</v>
      </c>
      <c r="P74" s="52">
        <f t="shared" ref="P74:P75" si="113">(O74-N74)/N74</f>
        <v>-0.51349895011595914</v>
      </c>
    </row>
    <row r="75" spans="1:16" ht="20.100000000000001" customHeight="1" x14ac:dyDescent="0.25">
      <c r="A75" s="38" t="s">
        <v>198</v>
      </c>
      <c r="B75" s="19">
        <v>87.48</v>
      </c>
      <c r="C75" s="140">
        <v>93.840000000000018</v>
      </c>
      <c r="D75" s="247">
        <f t="shared" si="78"/>
        <v>8.2024085902133673E-3</v>
      </c>
      <c r="E75" s="215">
        <f t="shared" si="79"/>
        <v>1.2098817322556481E-2</v>
      </c>
      <c r="F75" s="52">
        <f t="shared" si="80"/>
        <v>7.2702331961591371E-2</v>
      </c>
      <c r="H75" s="19">
        <v>66.010000000000005</v>
      </c>
      <c r="I75" s="140">
        <v>28.788</v>
      </c>
      <c r="J75" s="214">
        <f t="shared" si="81"/>
        <v>1.1470067918579725E-2</v>
      </c>
      <c r="K75" s="215">
        <f t="shared" si="82"/>
        <v>6.0388092293847595E-3</v>
      </c>
      <c r="L75" s="52">
        <f t="shared" ref="L75:L82" si="114">(I75-H75)/H75</f>
        <v>-0.56388425996061209</v>
      </c>
      <c r="N75" s="40">
        <f t="shared" si="111"/>
        <v>7.5457247370827618</v>
      </c>
      <c r="O75" s="143">
        <f t="shared" si="112"/>
        <v>3.0677749360613804</v>
      </c>
      <c r="P75" s="52">
        <f t="shared" si="113"/>
        <v>-0.59344197635714357</v>
      </c>
    </row>
    <row r="76" spans="1:16" ht="20.100000000000001" customHeight="1" x14ac:dyDescent="0.25">
      <c r="A76" s="38" t="s">
        <v>200</v>
      </c>
      <c r="B76" s="19">
        <v>101.69</v>
      </c>
      <c r="C76" s="140">
        <v>134.89000000000001</v>
      </c>
      <c r="D76" s="247">
        <f t="shared" si="78"/>
        <v>9.534784288280718E-3</v>
      </c>
      <c r="E76" s="215">
        <f t="shared" si="79"/>
        <v>1.7391405249783075E-2</v>
      </c>
      <c r="F76" s="52">
        <f t="shared" si="80"/>
        <v>0.32648244665158832</v>
      </c>
      <c r="H76" s="19">
        <v>25.825000000000006</v>
      </c>
      <c r="I76" s="140">
        <v>16.353000000000002</v>
      </c>
      <c r="J76" s="214">
        <f t="shared" si="81"/>
        <v>4.4874186334997943E-3</v>
      </c>
      <c r="K76" s="215">
        <f t="shared" si="82"/>
        <v>3.4303406741742729E-3</v>
      </c>
      <c r="L76" s="52">
        <f t="shared" si="114"/>
        <v>-0.36677637947725084</v>
      </c>
      <c r="N76" s="40">
        <f t="shared" ref="N76:N82" si="115">(H76/B76)*10</f>
        <v>2.5395810797521889</v>
      </c>
      <c r="O76" s="143">
        <f t="shared" ref="O76:O82" si="116">(I76/C76)*10</f>
        <v>1.2123211505671287</v>
      </c>
      <c r="P76" s="52">
        <f t="shared" ref="P76:P82" si="117">(O76-N76)/N76</f>
        <v>-0.52262947608452559</v>
      </c>
    </row>
    <row r="77" spans="1:16" ht="20.100000000000001" customHeight="1" x14ac:dyDescent="0.25">
      <c r="A77" s="38" t="s">
        <v>205</v>
      </c>
      <c r="B77" s="19">
        <v>196.05000000000004</v>
      </c>
      <c r="C77" s="140">
        <v>183.33999999999995</v>
      </c>
      <c r="D77" s="247">
        <f t="shared" si="78"/>
        <v>1.8382283997614664E-2</v>
      </c>
      <c r="E77" s="215">
        <f t="shared" si="79"/>
        <v>2.3638077236972553E-2</v>
      </c>
      <c r="F77" s="52">
        <f t="shared" si="80"/>
        <v>-6.4830400408059624E-2</v>
      </c>
      <c r="H77" s="19">
        <v>15.468999999999999</v>
      </c>
      <c r="I77" s="140">
        <v>10.754</v>
      </c>
      <c r="J77" s="214">
        <f t="shared" si="81"/>
        <v>2.6879333530148422E-3</v>
      </c>
      <c r="K77" s="215">
        <f t="shared" si="82"/>
        <v>2.255848077421276E-3</v>
      </c>
      <c r="L77" s="52">
        <f t="shared" si="114"/>
        <v>-0.30480315469648978</v>
      </c>
      <c r="N77" s="40">
        <f t="shared" si="115"/>
        <v>0.78903340984442727</v>
      </c>
      <c r="O77" s="143">
        <f t="shared" si="116"/>
        <v>0.58656048870950162</v>
      </c>
      <c r="P77" s="52">
        <f t="shared" si="117"/>
        <v>-0.25660880592476687</v>
      </c>
    </row>
    <row r="78" spans="1:16" ht="20.100000000000001" customHeight="1" x14ac:dyDescent="0.25">
      <c r="A78" s="38" t="s">
        <v>230</v>
      </c>
      <c r="B78" s="19">
        <v>101.86000000000001</v>
      </c>
      <c r="C78" s="140">
        <v>116.99</v>
      </c>
      <c r="D78" s="247">
        <f t="shared" si="78"/>
        <v>9.5507240397706174E-3</v>
      </c>
      <c r="E78" s="215">
        <f t="shared" si="79"/>
        <v>1.5083553266899856E-2</v>
      </c>
      <c r="F78" s="52">
        <f t="shared" si="80"/>
        <v>0.14853720793245612</v>
      </c>
      <c r="H78" s="19">
        <v>1.0699999999999998</v>
      </c>
      <c r="I78" s="140">
        <v>9.468</v>
      </c>
      <c r="J78" s="214">
        <f t="shared" si="81"/>
        <v>1.8592596080715501E-4</v>
      </c>
      <c r="K78" s="215">
        <f t="shared" si="82"/>
        <v>1.9860860700227491E-3</v>
      </c>
      <c r="L78" s="52">
        <f t="shared" si="114"/>
        <v>7.8485981308411228</v>
      </c>
      <c r="N78" s="40">
        <f t="shared" ref="N78:N79" si="118">(H78/B78)*10</f>
        <v>0.10504614176320437</v>
      </c>
      <c r="O78" s="143">
        <f t="shared" ref="O78:O79" si="119">(I78/C78)*10</f>
        <v>0.80929994016582618</v>
      </c>
      <c r="P78" s="52">
        <f t="shared" ref="P78:P79" si="120">(O78-N78)/N78</f>
        <v>6.7042328883449605</v>
      </c>
    </row>
    <row r="79" spans="1:16" ht="20.100000000000001" customHeight="1" x14ac:dyDescent="0.25">
      <c r="A79" s="38" t="s">
        <v>203</v>
      </c>
      <c r="B79" s="19">
        <v>218.45000000000007</v>
      </c>
      <c r="C79" s="140">
        <v>92.97999999999999</v>
      </c>
      <c r="D79" s="247">
        <f t="shared" si="78"/>
        <v>2.0482580664518867E-2</v>
      </c>
      <c r="E79" s="215">
        <f t="shared" si="79"/>
        <v>1.1987937283155385E-2</v>
      </c>
      <c r="F79" s="52">
        <f t="shared" si="80"/>
        <v>-0.57436484321355019</v>
      </c>
      <c r="H79" s="19">
        <v>14.972000000000001</v>
      </c>
      <c r="I79" s="140">
        <v>8.3260000000000005</v>
      </c>
      <c r="J79" s="214">
        <f t="shared" si="81"/>
        <v>2.6015733506586218E-3</v>
      </c>
      <c r="K79" s="215">
        <f t="shared" si="82"/>
        <v>1.7465306948679139E-3</v>
      </c>
      <c r="L79" s="52">
        <f t="shared" si="114"/>
        <v>-0.44389527117285599</v>
      </c>
      <c r="N79" s="40">
        <f t="shared" si="118"/>
        <v>0.68537422751201627</v>
      </c>
      <c r="O79" s="143">
        <f t="shared" si="119"/>
        <v>0.89546138954613919</v>
      </c>
      <c r="P79" s="52">
        <f t="shared" si="120"/>
        <v>0.30652912467508792</v>
      </c>
    </row>
    <row r="80" spans="1:16" ht="20.100000000000001" customHeight="1" x14ac:dyDescent="0.25">
      <c r="A80" s="38" t="s">
        <v>231</v>
      </c>
      <c r="B80" s="19">
        <v>7.7699999999999987</v>
      </c>
      <c r="C80" s="140">
        <v>8.32</v>
      </c>
      <c r="D80" s="247">
        <f t="shared" si="78"/>
        <v>7.2854040633239423E-4</v>
      </c>
      <c r="E80" s="215">
        <f t="shared" si="79"/>
        <v>1.0726999160663886E-3</v>
      </c>
      <c r="F80" s="52">
        <f t="shared" si="80"/>
        <v>7.0785070785071E-2</v>
      </c>
      <c r="H80" s="19">
        <v>18.065000000000005</v>
      </c>
      <c r="I80" s="140">
        <v>7.2730000000000006</v>
      </c>
      <c r="J80" s="214">
        <f t="shared" si="81"/>
        <v>3.1390210111974363E-3</v>
      </c>
      <c r="K80" s="215">
        <f t="shared" si="82"/>
        <v>1.5256446965859162E-3</v>
      </c>
      <c r="L80" s="52">
        <f t="shared" si="114"/>
        <v>-0.59739828397453654</v>
      </c>
      <c r="N80" s="40">
        <f t="shared" si="115"/>
        <v>23.249678249678261</v>
      </c>
      <c r="O80" s="143">
        <f t="shared" si="116"/>
        <v>8.7415865384615383</v>
      </c>
      <c r="P80" s="52">
        <f t="shared" si="117"/>
        <v>-0.62401258010602756</v>
      </c>
    </row>
    <row r="81" spans="1:16" ht="20.100000000000001" customHeight="1" x14ac:dyDescent="0.25">
      <c r="A81" s="38" t="s">
        <v>183</v>
      </c>
      <c r="B81" s="19">
        <v>24.83</v>
      </c>
      <c r="C81" s="140">
        <v>45.47</v>
      </c>
      <c r="D81" s="247">
        <f t="shared" si="78"/>
        <v>2.328141349965682E-3</v>
      </c>
      <c r="E81" s="215">
        <f t="shared" si="79"/>
        <v>5.8624597576368617E-3</v>
      </c>
      <c r="F81" s="52">
        <f t="shared" si="80"/>
        <v>0.83125251711639159</v>
      </c>
      <c r="H81" s="19">
        <v>5.4</v>
      </c>
      <c r="I81" s="140">
        <v>7.0640000000000001</v>
      </c>
      <c r="J81" s="214">
        <f t="shared" si="81"/>
        <v>9.3831793304545539E-4</v>
      </c>
      <c r="K81" s="215">
        <f t="shared" si="82"/>
        <v>1.4818031261766686E-3</v>
      </c>
      <c r="L81" s="52">
        <f t="shared" si="114"/>
        <v>0.30814814814814806</v>
      </c>
      <c r="N81" s="40">
        <f t="shared" si="115"/>
        <v>2.1747885622231173</v>
      </c>
      <c r="O81" s="143">
        <f t="shared" si="116"/>
        <v>1.5535517923905873</v>
      </c>
      <c r="P81" s="52">
        <f t="shared" si="117"/>
        <v>-0.28565387027669853</v>
      </c>
    </row>
    <row r="82" spans="1:16" ht="20.100000000000001" customHeight="1" x14ac:dyDescent="0.25">
      <c r="A82" s="38" t="s">
        <v>199</v>
      </c>
      <c r="B82" s="19">
        <v>26.110000000000003</v>
      </c>
      <c r="C82" s="140">
        <v>56.03</v>
      </c>
      <c r="D82" s="247">
        <f t="shared" si="78"/>
        <v>2.4481583023602082E-3</v>
      </c>
      <c r="E82" s="215">
        <f t="shared" si="79"/>
        <v>7.2239634972595859E-3</v>
      </c>
      <c r="F82" s="52">
        <f t="shared" si="80"/>
        <v>1.1459211030256604</v>
      </c>
      <c r="H82" s="19">
        <v>0.627</v>
      </c>
      <c r="I82" s="140">
        <v>6.0780000000000003</v>
      </c>
      <c r="J82" s="214">
        <f t="shared" si="81"/>
        <v>1.0894913778138898E-4</v>
      </c>
      <c r="K82" s="215">
        <f t="shared" si="82"/>
        <v>1.2749716026191666E-3</v>
      </c>
      <c r="L82" s="52">
        <f t="shared" si="114"/>
        <v>8.6937799043062203</v>
      </c>
      <c r="N82" s="40">
        <f t="shared" si="115"/>
        <v>0.24013787820758328</v>
      </c>
      <c r="O82" s="143">
        <f t="shared" si="116"/>
        <v>1.0847760128502588</v>
      </c>
      <c r="P82" s="52">
        <f t="shared" si="117"/>
        <v>3.5173048956172663</v>
      </c>
    </row>
    <row r="83" spans="1:16" ht="20.100000000000001" customHeight="1" thickBot="1" x14ac:dyDescent="0.3">
      <c r="A83" s="8" t="s">
        <v>17</v>
      </c>
      <c r="B83" s="19">
        <f>B84-SUM(B62:B82)</f>
        <v>2052.41</v>
      </c>
      <c r="C83" s="142">
        <f>C84-SUM(C62:C82)</f>
        <v>472.31000000000131</v>
      </c>
      <c r="D83" s="247">
        <f t="shared" si="78"/>
        <v>0.19244061973753787</v>
      </c>
      <c r="E83" s="215">
        <f t="shared" si="79"/>
        <v>6.0895059778523726E-2</v>
      </c>
      <c r="F83" s="52">
        <f t="shared" si="80"/>
        <v>-0.76987541475631027</v>
      </c>
      <c r="H83" s="19">
        <f>H84-SUM(H62:H82)</f>
        <v>3029.5749999999985</v>
      </c>
      <c r="I83" s="142">
        <f>I84-SUM(I62:I82)</f>
        <v>2257.9430000000011</v>
      </c>
      <c r="J83" s="214">
        <f t="shared" si="81"/>
        <v>0.52642676889003404</v>
      </c>
      <c r="K83" s="215">
        <f t="shared" si="82"/>
        <v>0.47364481825151861</v>
      </c>
      <c r="L83" s="52">
        <f t="shared" ref="L83" si="121">(I83-H83)/H83</f>
        <v>-0.25469975161532482</v>
      </c>
      <c r="N83" s="40">
        <f t="shared" ref="N83:O84" si="122">(H83/B83)*10</f>
        <v>14.761061386370162</v>
      </c>
      <c r="O83" s="143">
        <f t="shared" ref="O83" si="123">(I83/C83)*10</f>
        <v>47.806377167538159</v>
      </c>
      <c r="P83" s="52">
        <f t="shared" ref="P83" si="124">(O83-N83)/N83</f>
        <v>2.2386815498024326</v>
      </c>
    </row>
    <row r="84" spans="1:16" ht="26.25" customHeight="1" thickBot="1" x14ac:dyDescent="0.3">
      <c r="A84" s="12" t="s">
        <v>18</v>
      </c>
      <c r="B84" s="17">
        <v>10665.160000000002</v>
      </c>
      <c r="C84" s="145">
        <v>7756.130000000001</v>
      </c>
      <c r="D84" s="243">
        <f>SUM(D62:D83)</f>
        <v>1</v>
      </c>
      <c r="E84" s="244">
        <f>SUM(E62:E83)</f>
        <v>1.0000000000000002</v>
      </c>
      <c r="F84" s="57">
        <f>(C84-B84)/B84</f>
        <v>-0.27276008986269312</v>
      </c>
      <c r="G84" s="1"/>
      <c r="H84" s="17">
        <v>5754.9789999999985</v>
      </c>
      <c r="I84" s="145">
        <v>4767.1650000000009</v>
      </c>
      <c r="J84" s="255">
        <f t="shared" si="81"/>
        <v>1</v>
      </c>
      <c r="K84" s="244">
        <f t="shared" si="82"/>
        <v>1</v>
      </c>
      <c r="L84" s="57">
        <f>(I84-H84)/H84</f>
        <v>-0.17164510939136318</v>
      </c>
      <c r="M84" s="1"/>
      <c r="N84" s="37">
        <f t="shared" si="122"/>
        <v>5.396055005269492</v>
      </c>
      <c r="O84" s="150">
        <f t="shared" si="122"/>
        <v>6.1463191050175805</v>
      </c>
      <c r="P84" s="57">
        <f>(O84-N84)/N84</f>
        <v>0.13903937209969536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3:E72 J62:K73 D22:E25 D21:E21 D27:E28 D26:E26 D29:E29 J22:K25 J21:K21 J27:K28 J26:K26 J29:K29 D10:E12 D9:E9 J10:K12 J9:K9 J8:K8 E6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157</v>
      </c>
      <c r="E4" s="348"/>
      <c r="F4" s="354" t="str">
        <f>D4</f>
        <v>jan-set</v>
      </c>
      <c r="G4" s="348"/>
      <c r="H4" s="131" t="s">
        <v>151</v>
      </c>
      <c r="J4" s="343" t="str">
        <f>D4</f>
        <v>jan-set</v>
      </c>
      <c r="K4" s="348"/>
      <c r="L4" s="349" t="str">
        <f>D4</f>
        <v>jan-set</v>
      </c>
      <c r="M4" s="350"/>
      <c r="N4" s="131" t="str">
        <f>H4</f>
        <v>2023/2022</v>
      </c>
      <c r="P4" s="343" t="str">
        <f>D4</f>
        <v>jan-set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303694.58000000013</v>
      </c>
      <c r="E6" s="147">
        <v>282713.89000000007</v>
      </c>
      <c r="F6" s="247">
        <f>D6/D8</f>
        <v>0.75470384961995274</v>
      </c>
      <c r="G6" s="246">
        <f>E6/E8</f>
        <v>0.71161726447173279</v>
      </c>
      <c r="H6" s="165">
        <f>(E6-D6)/D6</f>
        <v>-6.9084835165645869E-2</v>
      </c>
      <c r="I6" s="1"/>
      <c r="J6" s="115">
        <v>132364.32000000009</v>
      </c>
      <c r="K6" s="147">
        <v>126668.22499999998</v>
      </c>
      <c r="L6" s="247">
        <f>J6/J8</f>
        <v>0.61380320732314408</v>
      </c>
      <c r="M6" s="246">
        <f>K6/K8</f>
        <v>0.5890126924086071</v>
      </c>
      <c r="N6" s="165">
        <f>(K6-J6)/J6</f>
        <v>-4.3033462492007769E-2</v>
      </c>
      <c r="P6" s="27">
        <f t="shared" ref="P6:Q8" si="0">(J6/D6)*10</f>
        <v>4.3584683006196565</v>
      </c>
      <c r="Q6" s="152">
        <f t="shared" si="0"/>
        <v>4.4804386866170578</v>
      </c>
      <c r="R6" s="165">
        <f>(Q6-P6)/P6</f>
        <v>2.7984690396867264E-2</v>
      </c>
    </row>
    <row r="7" spans="1:18" ht="24" customHeight="1" thickBot="1" x14ac:dyDescent="0.3">
      <c r="A7" s="161" t="s">
        <v>21</v>
      </c>
      <c r="B7" s="1"/>
      <c r="C7" s="1"/>
      <c r="D7" s="117">
        <v>98707.739999999918</v>
      </c>
      <c r="E7" s="140">
        <v>114569.73999999999</v>
      </c>
      <c r="F7" s="247">
        <f>D7/D8</f>
        <v>0.24529615038004726</v>
      </c>
      <c r="G7" s="215">
        <f>E7/E8</f>
        <v>0.28838273552826721</v>
      </c>
      <c r="H7" s="55">
        <f t="shared" ref="H7:H8" si="1">(E7-D7)/D7</f>
        <v>0.16069661811728325</v>
      </c>
      <c r="J7" s="196">
        <v>83281.864999999889</v>
      </c>
      <c r="K7" s="142">
        <v>88383.550000000017</v>
      </c>
      <c r="L7" s="247">
        <f>J7/J8</f>
        <v>0.3861967926768558</v>
      </c>
      <c r="M7" s="215">
        <f>K7/K8</f>
        <v>0.4109873075913929</v>
      </c>
      <c r="N7" s="102">
        <f t="shared" ref="N7:N8" si="2">(K7-J7)/J7</f>
        <v>6.1258054199436279E-2</v>
      </c>
      <c r="P7" s="27">
        <f t="shared" si="0"/>
        <v>8.4372172840751851</v>
      </c>
      <c r="Q7" s="152">
        <f t="shared" si="0"/>
        <v>7.7143886335082907</v>
      </c>
      <c r="R7" s="102">
        <f t="shared" ref="R7:R8" si="3">(Q7-P7)/P7</f>
        <v>-8.5671451407467764E-2</v>
      </c>
    </row>
    <row r="8" spans="1:18" ht="26.25" customHeight="1" thickBot="1" x14ac:dyDescent="0.3">
      <c r="A8" s="12" t="s">
        <v>12</v>
      </c>
      <c r="B8" s="162"/>
      <c r="C8" s="162"/>
      <c r="D8" s="163">
        <v>402402.32000000007</v>
      </c>
      <c r="E8" s="145">
        <v>397283.63000000006</v>
      </c>
      <c r="F8" s="243">
        <f>SUM(F6:F7)</f>
        <v>1</v>
      </c>
      <c r="G8" s="244">
        <f>SUM(G6:G7)</f>
        <v>1</v>
      </c>
      <c r="H8" s="164">
        <f t="shared" si="1"/>
        <v>-1.272032924661071E-2</v>
      </c>
      <c r="I8" s="1"/>
      <c r="J8" s="17">
        <v>215646.185</v>
      </c>
      <c r="K8" s="145">
        <v>215051.77499999999</v>
      </c>
      <c r="L8" s="243">
        <f>SUM(L6:L7)</f>
        <v>0.99999999999999989</v>
      </c>
      <c r="M8" s="244">
        <f>SUM(M6:M7)</f>
        <v>1</v>
      </c>
      <c r="N8" s="164">
        <f t="shared" si="2"/>
        <v>-2.7564132423673689E-3</v>
      </c>
      <c r="O8" s="1"/>
      <c r="P8" s="29">
        <f t="shared" si="0"/>
        <v>5.3589697246278289</v>
      </c>
      <c r="Q8" s="146">
        <f t="shared" si="0"/>
        <v>5.413054018863046</v>
      </c>
      <c r="R8" s="164">
        <f t="shared" si="3"/>
        <v>1.0092293297845261E-2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164</v>
      </c>
      <c r="B7" s="39">
        <v>125942.26000000001</v>
      </c>
      <c r="C7" s="147">
        <v>118296.48</v>
      </c>
      <c r="D7" s="247">
        <f>B7/$B$33</f>
        <v>0.31297597886612594</v>
      </c>
      <c r="E7" s="246">
        <f>C7/$C$33</f>
        <v>0.29776328815763181</v>
      </c>
      <c r="F7" s="52">
        <f>(C7-B7)/B7</f>
        <v>-6.0708613613889517E-2</v>
      </c>
      <c r="H7" s="39">
        <v>50376.47600000001</v>
      </c>
      <c r="I7" s="147">
        <v>49600.206999999995</v>
      </c>
      <c r="J7" s="247">
        <f>H7/$H$33</f>
        <v>0.23360708189667267</v>
      </c>
      <c r="K7" s="246">
        <f>I7/$I$33</f>
        <v>0.23064309513371828</v>
      </c>
      <c r="L7" s="52">
        <f>(I7-H7)/H7</f>
        <v>-1.540935495368939E-2</v>
      </c>
      <c r="N7" s="27">
        <f t="shared" ref="N7:N33" si="0">(H7/B7)*10</f>
        <v>3.9999660161728086</v>
      </c>
      <c r="O7" s="151">
        <f t="shared" ref="O7:O33" si="1">(I7/C7)*10</f>
        <v>4.1928726028027201</v>
      </c>
      <c r="P7" s="61">
        <f>(O7-N7)/N7</f>
        <v>4.8227056392465488E-2</v>
      </c>
    </row>
    <row r="8" spans="1:16" ht="20.100000000000001" customHeight="1" x14ac:dyDescent="0.25">
      <c r="A8" s="8" t="s">
        <v>165</v>
      </c>
      <c r="B8" s="19">
        <v>31308.469999999994</v>
      </c>
      <c r="C8" s="140">
        <v>55697.87000000001</v>
      </c>
      <c r="D8" s="247">
        <f t="shared" ref="D8:D32" si="2">B8/$B$33</f>
        <v>7.7803900335365869E-2</v>
      </c>
      <c r="E8" s="215">
        <f t="shared" ref="E8:E32" si="3">C8/$C$33</f>
        <v>0.14019674055032169</v>
      </c>
      <c r="F8" s="52">
        <f t="shared" ref="F8:F33" si="4">(C8-B8)/B8</f>
        <v>0.77900325375210033</v>
      </c>
      <c r="H8" s="19">
        <v>19261.575000000001</v>
      </c>
      <c r="I8" s="140">
        <v>32640.268999999997</v>
      </c>
      <c r="J8" s="247">
        <f t="shared" ref="J8:J32" si="5">H8/$H$33</f>
        <v>8.9320267826671754E-2</v>
      </c>
      <c r="K8" s="215">
        <f t="shared" ref="K8:K32" si="6">I8/$I$33</f>
        <v>0.15177865423338163</v>
      </c>
      <c r="L8" s="52">
        <f t="shared" ref="L8:L33" si="7">(I8-H8)/H8</f>
        <v>0.6945794411931524</v>
      </c>
      <c r="M8" s="1"/>
      <c r="N8" s="27">
        <f t="shared" si="0"/>
        <v>6.1521930008077694</v>
      </c>
      <c r="O8" s="152">
        <f t="shared" si="1"/>
        <v>5.86023648660173</v>
      </c>
      <c r="P8" s="52">
        <f t="shared" ref="P8:P71" si="8">(O8-N8)/N8</f>
        <v>-4.7455681928006185E-2</v>
      </c>
    </row>
    <row r="9" spans="1:16" ht="20.100000000000001" customHeight="1" x14ac:dyDescent="0.25">
      <c r="A9" s="8" t="s">
        <v>163</v>
      </c>
      <c r="B9" s="19">
        <v>28108.54</v>
      </c>
      <c r="C9" s="140">
        <v>23651.279999999999</v>
      </c>
      <c r="D9" s="247">
        <f t="shared" si="2"/>
        <v>6.98518338562263E-2</v>
      </c>
      <c r="E9" s="215">
        <f t="shared" si="3"/>
        <v>5.9532480610892516E-2</v>
      </c>
      <c r="F9" s="52">
        <f t="shared" si="4"/>
        <v>-0.15857315961625904</v>
      </c>
      <c r="H9" s="19">
        <v>28763.981</v>
      </c>
      <c r="I9" s="140">
        <v>24716.420000000002</v>
      </c>
      <c r="J9" s="247">
        <f t="shared" si="5"/>
        <v>0.13338506776737094</v>
      </c>
      <c r="K9" s="215">
        <f t="shared" si="6"/>
        <v>0.11493241569384857</v>
      </c>
      <c r="L9" s="52">
        <f t="shared" si="7"/>
        <v>-0.14071630070955748</v>
      </c>
      <c r="N9" s="27">
        <f t="shared" si="0"/>
        <v>10.233182157451079</v>
      </c>
      <c r="O9" s="152">
        <f t="shared" si="1"/>
        <v>10.450351947125062</v>
      </c>
      <c r="P9" s="52">
        <f t="shared" si="8"/>
        <v>2.1222117063151816E-2</v>
      </c>
    </row>
    <row r="10" spans="1:16" ht="20.100000000000001" customHeight="1" x14ac:dyDescent="0.25">
      <c r="A10" s="8" t="s">
        <v>169</v>
      </c>
      <c r="B10" s="19">
        <v>57374.289999999994</v>
      </c>
      <c r="C10" s="140">
        <v>50346.34</v>
      </c>
      <c r="D10" s="247">
        <f t="shared" si="2"/>
        <v>0.14257942151029351</v>
      </c>
      <c r="E10" s="215">
        <f t="shared" si="3"/>
        <v>0.12672643974784462</v>
      </c>
      <c r="F10" s="52">
        <f t="shared" si="4"/>
        <v>-0.12249301908572634</v>
      </c>
      <c r="H10" s="19">
        <v>23324.129999999997</v>
      </c>
      <c r="I10" s="140">
        <v>21674.248</v>
      </c>
      <c r="J10" s="247">
        <f t="shared" si="5"/>
        <v>0.10815925169276704</v>
      </c>
      <c r="K10" s="215">
        <f t="shared" si="6"/>
        <v>0.10078618509426389</v>
      </c>
      <c r="L10" s="52">
        <f t="shared" si="7"/>
        <v>-7.0737129316291669E-2</v>
      </c>
      <c r="N10" s="27">
        <f t="shared" si="0"/>
        <v>4.0652581495997602</v>
      </c>
      <c r="O10" s="152">
        <f t="shared" si="1"/>
        <v>4.3050295215104022</v>
      </c>
      <c r="P10" s="52">
        <f t="shared" si="8"/>
        <v>5.8980601744626819E-2</v>
      </c>
    </row>
    <row r="11" spans="1:16" ht="20.100000000000001" customHeight="1" x14ac:dyDescent="0.25">
      <c r="A11" s="8" t="s">
        <v>171</v>
      </c>
      <c r="B11" s="19">
        <v>52905.95</v>
      </c>
      <c r="C11" s="140">
        <v>49385.399999999994</v>
      </c>
      <c r="D11" s="247">
        <f t="shared" si="2"/>
        <v>0.13147526087821762</v>
      </c>
      <c r="E11" s="215">
        <f t="shared" si="3"/>
        <v>0.12430766402330745</v>
      </c>
      <c r="F11" s="52">
        <f t="shared" si="4"/>
        <v>-6.6543555119981834E-2</v>
      </c>
      <c r="H11" s="19">
        <v>21469.24</v>
      </c>
      <c r="I11" s="140">
        <v>20487.969999999998</v>
      </c>
      <c r="J11" s="247">
        <f t="shared" si="5"/>
        <v>9.9557708382367202E-2</v>
      </c>
      <c r="K11" s="215">
        <f t="shared" si="6"/>
        <v>9.5269941389695523E-2</v>
      </c>
      <c r="L11" s="52">
        <f t="shared" si="7"/>
        <v>-4.5705856378707582E-2</v>
      </c>
      <c r="N11" s="27">
        <f t="shared" si="0"/>
        <v>4.0580010376904685</v>
      </c>
      <c r="O11" s="152">
        <f t="shared" si="1"/>
        <v>4.1485884492177849</v>
      </c>
      <c r="P11" s="52">
        <f t="shared" si="8"/>
        <v>2.2323161252534442E-2</v>
      </c>
    </row>
    <row r="12" spans="1:16" ht="20.100000000000001" customHeight="1" x14ac:dyDescent="0.25">
      <c r="A12" s="8" t="s">
        <v>168</v>
      </c>
      <c r="B12" s="19">
        <v>23132.039999999997</v>
      </c>
      <c r="C12" s="140">
        <v>24399.440000000002</v>
      </c>
      <c r="D12" s="247">
        <f t="shared" si="2"/>
        <v>5.7484857443167829E-2</v>
      </c>
      <c r="E12" s="215">
        <f t="shared" si="3"/>
        <v>6.1415669203384995E-2</v>
      </c>
      <c r="F12" s="52">
        <f t="shared" si="4"/>
        <v>5.4789806692362858E-2</v>
      </c>
      <c r="H12" s="19">
        <v>10987.369000000001</v>
      </c>
      <c r="I12" s="140">
        <v>10909.562000000002</v>
      </c>
      <c r="J12" s="247">
        <f t="shared" si="5"/>
        <v>5.0950908313077754E-2</v>
      </c>
      <c r="K12" s="215">
        <f t="shared" si="6"/>
        <v>5.0729932361637087E-2</v>
      </c>
      <c r="L12" s="52">
        <f t="shared" si="7"/>
        <v>-7.0814951240828336E-3</v>
      </c>
      <c r="N12" s="27">
        <f t="shared" si="0"/>
        <v>4.7498486947108862</v>
      </c>
      <c r="O12" s="152">
        <f t="shared" si="1"/>
        <v>4.4712345857118034</v>
      </c>
      <c r="P12" s="52">
        <f t="shared" si="8"/>
        <v>-5.8657470354651256E-2</v>
      </c>
    </row>
    <row r="13" spans="1:16" ht="20.100000000000001" customHeight="1" x14ac:dyDescent="0.25">
      <c r="A13" s="8" t="s">
        <v>176</v>
      </c>
      <c r="B13" s="19">
        <v>12232.980000000001</v>
      </c>
      <c r="C13" s="140">
        <v>11651.93</v>
      </c>
      <c r="D13" s="247">
        <f t="shared" si="2"/>
        <v>3.0399874434123553E-2</v>
      </c>
      <c r="E13" s="215">
        <f t="shared" si="3"/>
        <v>2.9328996012244448E-2</v>
      </c>
      <c r="F13" s="52">
        <f t="shared" si="4"/>
        <v>-4.7498647099889074E-2</v>
      </c>
      <c r="H13" s="19">
        <v>9755.5079999999998</v>
      </c>
      <c r="I13" s="140">
        <v>8706.8539999999994</v>
      </c>
      <c r="J13" s="247">
        <f t="shared" si="5"/>
        <v>4.5238491003214372E-2</v>
      </c>
      <c r="K13" s="215">
        <f t="shared" si="6"/>
        <v>4.048724545519327E-2</v>
      </c>
      <c r="L13" s="52">
        <f t="shared" si="7"/>
        <v>-0.10749353083406835</v>
      </c>
      <c r="N13" s="27">
        <f t="shared" si="0"/>
        <v>7.9747600339410338</v>
      </c>
      <c r="O13" s="152">
        <f t="shared" si="1"/>
        <v>7.4724564943318397</v>
      </c>
      <c r="P13" s="52">
        <f t="shared" si="8"/>
        <v>-6.2986665112349668E-2</v>
      </c>
    </row>
    <row r="14" spans="1:16" ht="20.100000000000001" customHeight="1" x14ac:dyDescent="0.25">
      <c r="A14" s="8" t="s">
        <v>167</v>
      </c>
      <c r="B14" s="19">
        <v>9495.6299999999992</v>
      </c>
      <c r="C14" s="140">
        <v>7660.38</v>
      </c>
      <c r="D14" s="247">
        <f t="shared" si="2"/>
        <v>2.3597354011279065E-2</v>
      </c>
      <c r="E14" s="215">
        <f t="shared" si="3"/>
        <v>1.9281891881626229E-2</v>
      </c>
      <c r="F14" s="52">
        <f t="shared" si="4"/>
        <v>-0.19327311615974918</v>
      </c>
      <c r="H14" s="19">
        <v>9587.4779999999992</v>
      </c>
      <c r="I14" s="140">
        <v>7498.7650000000003</v>
      </c>
      <c r="J14" s="247">
        <f t="shared" si="5"/>
        <v>4.4459297993145588E-2</v>
      </c>
      <c r="K14" s="215">
        <f t="shared" si="6"/>
        <v>3.4869579662850946E-2</v>
      </c>
      <c r="L14" s="52">
        <f t="shared" si="7"/>
        <v>-0.21785843993592466</v>
      </c>
      <c r="N14" s="27">
        <f t="shared" si="0"/>
        <v>10.096726599498925</v>
      </c>
      <c r="O14" s="152">
        <f t="shared" si="1"/>
        <v>9.789024826444642</v>
      </c>
      <c r="P14" s="52">
        <f t="shared" si="8"/>
        <v>-3.0475399132779718E-2</v>
      </c>
    </row>
    <row r="15" spans="1:16" ht="20.100000000000001" customHeight="1" x14ac:dyDescent="0.25">
      <c r="A15" s="8" t="s">
        <v>178</v>
      </c>
      <c r="B15" s="19">
        <v>1519.97</v>
      </c>
      <c r="C15" s="140">
        <v>1640.32</v>
      </c>
      <c r="D15" s="247">
        <f t="shared" si="2"/>
        <v>3.7772396540854945E-3</v>
      </c>
      <c r="E15" s="215">
        <f t="shared" si="3"/>
        <v>4.1288386334971811E-3</v>
      </c>
      <c r="F15" s="52">
        <f t="shared" si="4"/>
        <v>7.9179194326203739E-2</v>
      </c>
      <c r="H15" s="19">
        <v>4276.3010000000004</v>
      </c>
      <c r="I15" s="140">
        <v>5008.84</v>
      </c>
      <c r="J15" s="247">
        <f t="shared" si="5"/>
        <v>1.9830172279653367E-2</v>
      </c>
      <c r="K15" s="215">
        <f t="shared" si="6"/>
        <v>2.3291321357380091E-2</v>
      </c>
      <c r="L15" s="52">
        <f t="shared" si="7"/>
        <v>0.1713020201337557</v>
      </c>
      <c r="N15" s="27">
        <f t="shared" si="0"/>
        <v>28.134114489101762</v>
      </c>
      <c r="O15" s="152">
        <f t="shared" si="1"/>
        <v>30.535749122122514</v>
      </c>
      <c r="P15" s="52">
        <f t="shared" si="8"/>
        <v>8.5363789713412408E-2</v>
      </c>
    </row>
    <row r="16" spans="1:16" ht="20.100000000000001" customHeight="1" x14ac:dyDescent="0.25">
      <c r="A16" s="8" t="s">
        <v>175</v>
      </c>
      <c r="B16" s="19">
        <v>9654.24</v>
      </c>
      <c r="C16" s="140">
        <v>7919.97</v>
      </c>
      <c r="D16" s="247">
        <f t="shared" si="2"/>
        <v>2.3991511778560327E-2</v>
      </c>
      <c r="E16" s="215">
        <f t="shared" si="3"/>
        <v>1.9935304155371314E-2</v>
      </c>
      <c r="F16" s="52">
        <f t="shared" si="4"/>
        <v>-0.17963816934321081</v>
      </c>
      <c r="H16" s="19">
        <v>4314.1289999999999</v>
      </c>
      <c r="I16" s="140">
        <v>3816.0349999999999</v>
      </c>
      <c r="J16" s="247">
        <f t="shared" si="5"/>
        <v>2.0005589247961891E-2</v>
      </c>
      <c r="K16" s="215">
        <f t="shared" si="6"/>
        <v>1.7744726822180371E-2</v>
      </c>
      <c r="L16" s="52">
        <f t="shared" si="7"/>
        <v>-0.11545644555366798</v>
      </c>
      <c r="N16" s="27">
        <f t="shared" si="0"/>
        <v>4.468636578332422</v>
      </c>
      <c r="O16" s="152">
        <f t="shared" si="1"/>
        <v>4.8182442610262406</v>
      </c>
      <c r="P16" s="52">
        <f t="shared" si="8"/>
        <v>7.8235872746734533E-2</v>
      </c>
    </row>
    <row r="17" spans="1:16" ht="20.100000000000001" customHeight="1" x14ac:dyDescent="0.25">
      <c r="A17" s="8" t="s">
        <v>173</v>
      </c>
      <c r="B17" s="19">
        <v>4788.05</v>
      </c>
      <c r="C17" s="140">
        <v>4365.8500000000004</v>
      </c>
      <c r="D17" s="247">
        <f t="shared" si="2"/>
        <v>1.1898664003726423E-2</v>
      </c>
      <c r="E17" s="215">
        <f t="shared" si="3"/>
        <v>1.0989252187410791E-2</v>
      </c>
      <c r="F17" s="52">
        <f t="shared" si="4"/>
        <v>-8.8177859462620439E-2</v>
      </c>
      <c r="H17" s="19">
        <v>3168.4350000000004</v>
      </c>
      <c r="I17" s="140">
        <v>2721.7780000000002</v>
      </c>
      <c r="J17" s="247">
        <f t="shared" si="5"/>
        <v>1.4692747752528065E-2</v>
      </c>
      <c r="K17" s="215">
        <f t="shared" si="6"/>
        <v>1.2656384724097252E-2</v>
      </c>
      <c r="L17" s="52">
        <f t="shared" si="7"/>
        <v>-0.14097085785253607</v>
      </c>
      <c r="N17" s="27">
        <f t="shared" si="0"/>
        <v>6.6173807708774977</v>
      </c>
      <c r="O17" s="152">
        <f t="shared" si="1"/>
        <v>6.2342453359597787</v>
      </c>
      <c r="P17" s="52">
        <f t="shared" si="8"/>
        <v>-5.7898351052105661E-2</v>
      </c>
    </row>
    <row r="18" spans="1:16" ht="20.100000000000001" customHeight="1" x14ac:dyDescent="0.25">
      <c r="A18" s="8" t="s">
        <v>197</v>
      </c>
      <c r="B18" s="19">
        <v>3036.53</v>
      </c>
      <c r="C18" s="140">
        <v>2582.29</v>
      </c>
      <c r="D18" s="247">
        <f t="shared" si="2"/>
        <v>7.5460052019580828E-3</v>
      </c>
      <c r="E18" s="215">
        <f t="shared" si="3"/>
        <v>6.4998650963796305E-3</v>
      </c>
      <c r="F18" s="52">
        <f t="shared" si="4"/>
        <v>-0.14959180380236659</v>
      </c>
      <c r="H18" s="19">
        <v>2879.357</v>
      </c>
      <c r="I18" s="140">
        <v>2361.8049999999998</v>
      </c>
      <c r="J18" s="247">
        <f t="shared" si="5"/>
        <v>1.3352227863432877E-2</v>
      </c>
      <c r="K18" s="215">
        <f t="shared" si="6"/>
        <v>1.0982494796892511E-2</v>
      </c>
      <c r="L18" s="52">
        <f t="shared" si="7"/>
        <v>-0.17974568627648468</v>
      </c>
      <c r="N18" s="27">
        <f t="shared" si="0"/>
        <v>9.482392731176704</v>
      </c>
      <c r="O18" s="152">
        <f t="shared" si="1"/>
        <v>9.1461648381862606</v>
      </c>
      <c r="P18" s="52">
        <f t="shared" si="8"/>
        <v>-3.5458127766104422E-2</v>
      </c>
    </row>
    <row r="19" spans="1:16" ht="20.100000000000001" customHeight="1" x14ac:dyDescent="0.25">
      <c r="A19" s="8" t="s">
        <v>166</v>
      </c>
      <c r="B19" s="19">
        <v>4743.83</v>
      </c>
      <c r="C19" s="140">
        <v>4744.74</v>
      </c>
      <c r="D19" s="247">
        <f t="shared" si="2"/>
        <v>1.178877398122357E-2</v>
      </c>
      <c r="E19" s="215">
        <f t="shared" si="3"/>
        <v>1.1942953702874692E-2</v>
      </c>
      <c r="F19" s="52">
        <f t="shared" si="4"/>
        <v>1.9182812200265492E-4</v>
      </c>
      <c r="H19" s="19">
        <v>2342.1460000000002</v>
      </c>
      <c r="I19" s="140">
        <v>2350.4000000000005</v>
      </c>
      <c r="J19" s="247">
        <f t="shared" si="5"/>
        <v>1.0861059285607121E-2</v>
      </c>
      <c r="K19" s="215">
        <f t="shared" si="6"/>
        <v>1.0929461056529293E-2</v>
      </c>
      <c r="L19" s="52">
        <f t="shared" si="7"/>
        <v>3.5241184793776133E-3</v>
      </c>
      <c r="N19" s="27">
        <f t="shared" si="0"/>
        <v>4.9372469080890342</v>
      </c>
      <c r="O19" s="152">
        <f t="shared" si="1"/>
        <v>4.9536960929366005</v>
      </c>
      <c r="P19" s="52">
        <f t="shared" si="8"/>
        <v>3.3316512529718658E-3</v>
      </c>
    </row>
    <row r="20" spans="1:16" ht="20.100000000000001" customHeight="1" x14ac:dyDescent="0.25">
      <c r="A20" s="8" t="s">
        <v>185</v>
      </c>
      <c r="B20" s="19">
        <v>4660.54</v>
      </c>
      <c r="C20" s="140">
        <v>4155.1500000000005</v>
      </c>
      <c r="D20" s="247">
        <f t="shared" si="2"/>
        <v>1.1581792073166976E-2</v>
      </c>
      <c r="E20" s="215">
        <f t="shared" si="3"/>
        <v>1.04589006096224E-2</v>
      </c>
      <c r="F20" s="52">
        <f t="shared" si="4"/>
        <v>-0.10844022366506872</v>
      </c>
      <c r="H20" s="19">
        <v>2403.8160000000003</v>
      </c>
      <c r="I20" s="140">
        <v>2148.4059999999999</v>
      </c>
      <c r="J20" s="247">
        <f t="shared" si="5"/>
        <v>1.1147036985606776E-2</v>
      </c>
      <c r="K20" s="215">
        <f t="shared" si="6"/>
        <v>9.9901802717043339E-3</v>
      </c>
      <c r="L20" s="52">
        <f t="shared" si="7"/>
        <v>-0.1062518928237437</v>
      </c>
      <c r="N20" s="27">
        <f t="shared" si="0"/>
        <v>5.1578057478317971</v>
      </c>
      <c r="O20" s="152">
        <f t="shared" si="1"/>
        <v>5.1704655668267083</v>
      </c>
      <c r="P20" s="52">
        <f t="shared" si="8"/>
        <v>2.4544970504624076E-3</v>
      </c>
    </row>
    <row r="21" spans="1:16" ht="20.100000000000001" customHeight="1" x14ac:dyDescent="0.25">
      <c r="A21" s="8" t="s">
        <v>172</v>
      </c>
      <c r="B21" s="19">
        <v>4496.6399999999994</v>
      </c>
      <c r="C21" s="140">
        <v>4840.79</v>
      </c>
      <c r="D21" s="247">
        <f t="shared" si="2"/>
        <v>1.1174488258417598E-2</v>
      </c>
      <c r="E21" s="215">
        <f t="shared" si="3"/>
        <v>1.2184720523219139E-2</v>
      </c>
      <c r="F21" s="52">
        <f t="shared" si="4"/>
        <v>7.6534923854255754E-2</v>
      </c>
      <c r="H21" s="19">
        <v>1661.5</v>
      </c>
      <c r="I21" s="140">
        <v>1848.492</v>
      </c>
      <c r="J21" s="247">
        <f t="shared" si="5"/>
        <v>7.7047502602468967E-3</v>
      </c>
      <c r="K21" s="215">
        <f t="shared" si="6"/>
        <v>8.5955672767639296E-3</v>
      </c>
      <c r="L21" s="52">
        <f t="shared" si="7"/>
        <v>0.11254408666867287</v>
      </c>
      <c r="N21" s="27">
        <f t="shared" si="0"/>
        <v>3.6949811414745239</v>
      </c>
      <c r="O21" s="152">
        <f t="shared" si="1"/>
        <v>3.8185750672927354</v>
      </c>
      <c r="P21" s="52">
        <f t="shared" si="8"/>
        <v>3.3449135756316729E-2</v>
      </c>
    </row>
    <row r="22" spans="1:16" ht="20.100000000000001" customHeight="1" x14ac:dyDescent="0.25">
      <c r="A22" s="8" t="s">
        <v>206</v>
      </c>
      <c r="B22" s="19">
        <v>1229.8100000000002</v>
      </c>
      <c r="C22" s="140">
        <v>719.29000000000008</v>
      </c>
      <c r="D22" s="247">
        <f t="shared" si="2"/>
        <v>3.0561702526963573E-3</v>
      </c>
      <c r="E22" s="215">
        <f t="shared" si="3"/>
        <v>1.8105201062525531E-3</v>
      </c>
      <c r="F22" s="52">
        <f t="shared" si="4"/>
        <v>-0.41512103495661934</v>
      </c>
      <c r="H22" s="19">
        <v>1616.1409999999998</v>
      </c>
      <c r="I22" s="140">
        <v>1253.8920000000001</v>
      </c>
      <c r="J22" s="247">
        <f t="shared" si="5"/>
        <v>7.4944103462808781E-3</v>
      </c>
      <c r="K22" s="215">
        <f t="shared" si="6"/>
        <v>5.8306517116633871E-3</v>
      </c>
      <c r="L22" s="52">
        <f t="shared" si="7"/>
        <v>-0.22414442799235948</v>
      </c>
      <c r="N22" s="27">
        <f t="shared" si="0"/>
        <v>13.141387694034034</v>
      </c>
      <c r="O22" s="152">
        <f t="shared" si="1"/>
        <v>17.432356907506012</v>
      </c>
      <c r="P22" s="52">
        <f t="shared" si="8"/>
        <v>0.32652329520877049</v>
      </c>
    </row>
    <row r="23" spans="1:16" ht="20.100000000000001" customHeight="1" x14ac:dyDescent="0.25">
      <c r="A23" s="8" t="s">
        <v>186</v>
      </c>
      <c r="B23" s="19">
        <v>1301.8700000000001</v>
      </c>
      <c r="C23" s="140">
        <v>1572.7799999999997</v>
      </c>
      <c r="D23" s="247">
        <f t="shared" si="2"/>
        <v>3.235244766978482E-3</v>
      </c>
      <c r="E23" s="215">
        <f t="shared" si="3"/>
        <v>3.9588341457713712E-3</v>
      </c>
      <c r="F23" s="52">
        <f t="shared" si="4"/>
        <v>0.20809297395285212</v>
      </c>
      <c r="H23" s="19">
        <v>857.63400000000013</v>
      </c>
      <c r="I23" s="140">
        <v>1142.56</v>
      </c>
      <c r="J23" s="247">
        <f t="shared" si="5"/>
        <v>3.9770423019540105E-3</v>
      </c>
      <c r="K23" s="215">
        <f t="shared" si="6"/>
        <v>5.3129531248928292E-3</v>
      </c>
      <c r="L23" s="52">
        <f t="shared" si="7"/>
        <v>0.33222330271421119</v>
      </c>
      <c r="N23" s="27">
        <f t="shared" si="0"/>
        <v>6.5877084501524728</v>
      </c>
      <c r="O23" s="152">
        <f t="shared" si="1"/>
        <v>7.2645888172535269</v>
      </c>
      <c r="P23" s="52">
        <f t="shared" si="8"/>
        <v>0.10274898657444194</v>
      </c>
    </row>
    <row r="24" spans="1:16" ht="20.100000000000001" customHeight="1" x14ac:dyDescent="0.25">
      <c r="A24" s="8" t="s">
        <v>174</v>
      </c>
      <c r="B24" s="19">
        <v>1935.2</v>
      </c>
      <c r="C24" s="140">
        <v>1663.7400000000002</v>
      </c>
      <c r="D24" s="247">
        <f t="shared" si="2"/>
        <v>4.8091174027028484E-3</v>
      </c>
      <c r="E24" s="215">
        <f t="shared" si="3"/>
        <v>4.1877889607482696E-3</v>
      </c>
      <c r="F24" s="52">
        <f t="shared" si="4"/>
        <v>-0.14027490698635789</v>
      </c>
      <c r="H24" s="19">
        <v>1098.136</v>
      </c>
      <c r="I24" s="140">
        <v>1035.423</v>
      </c>
      <c r="J24" s="247">
        <f t="shared" si="5"/>
        <v>5.0923043224715536E-3</v>
      </c>
      <c r="K24" s="215">
        <f t="shared" si="6"/>
        <v>4.8147614684882264E-3</v>
      </c>
      <c r="L24" s="52">
        <f t="shared" si="7"/>
        <v>-5.7108591285596651E-2</v>
      </c>
      <c r="N24" s="27">
        <f t="shared" si="0"/>
        <v>5.6745349317899949</v>
      </c>
      <c r="O24" s="152">
        <f t="shared" si="1"/>
        <v>6.2234664070107106</v>
      </c>
      <c r="P24" s="52">
        <f t="shared" si="8"/>
        <v>9.673594079851032E-2</v>
      </c>
    </row>
    <row r="25" spans="1:16" ht="20.100000000000001" customHeight="1" x14ac:dyDescent="0.25">
      <c r="A25" s="8" t="s">
        <v>207</v>
      </c>
      <c r="B25" s="19">
        <v>661.23</v>
      </c>
      <c r="C25" s="140">
        <v>1059.33</v>
      </c>
      <c r="D25" s="247">
        <f t="shared" si="2"/>
        <v>1.6432062320117841E-3</v>
      </c>
      <c r="E25" s="215">
        <f t="shared" si="3"/>
        <v>2.6664325434199235E-3</v>
      </c>
      <c r="F25" s="52">
        <f t="shared" si="4"/>
        <v>0.60205979764983419</v>
      </c>
      <c r="H25" s="19">
        <v>857.50100000000009</v>
      </c>
      <c r="I25" s="140">
        <v>1001.121</v>
      </c>
      <c r="J25" s="247">
        <f t="shared" si="5"/>
        <v>3.9764255509551457E-3</v>
      </c>
      <c r="K25" s="215">
        <f t="shared" si="6"/>
        <v>4.6552556936579554E-3</v>
      </c>
      <c r="L25" s="52">
        <f t="shared" si="7"/>
        <v>0.16748668514672271</v>
      </c>
      <c r="N25" s="27">
        <f t="shared" si="0"/>
        <v>12.968271252060555</v>
      </c>
      <c r="O25" s="152">
        <f t="shared" si="1"/>
        <v>9.450511172155986</v>
      </c>
      <c r="P25" s="52">
        <f t="shared" si="8"/>
        <v>-0.27125898367877099</v>
      </c>
    </row>
    <row r="26" spans="1:16" ht="20.100000000000001" customHeight="1" x14ac:dyDescent="0.25">
      <c r="A26" s="8" t="s">
        <v>181</v>
      </c>
      <c r="B26" s="19">
        <v>1545.12</v>
      </c>
      <c r="C26" s="140">
        <v>1658.41</v>
      </c>
      <c r="D26" s="247">
        <f t="shared" si="2"/>
        <v>3.8397392937495993E-3</v>
      </c>
      <c r="E26" s="215">
        <f t="shared" si="3"/>
        <v>4.1743728529665316E-3</v>
      </c>
      <c r="F26" s="52">
        <f t="shared" si="4"/>
        <v>7.332116599357992E-2</v>
      </c>
      <c r="H26" s="19">
        <v>872.91399999999999</v>
      </c>
      <c r="I26" s="140">
        <v>972.69599999999991</v>
      </c>
      <c r="J26" s="247">
        <f t="shared" si="5"/>
        <v>4.0478991084400597E-3</v>
      </c>
      <c r="K26" s="215">
        <f t="shared" si="6"/>
        <v>4.5230782215120039E-3</v>
      </c>
      <c r="L26" s="52">
        <f t="shared" si="7"/>
        <v>0.114309084285508</v>
      </c>
      <c r="N26" s="27">
        <f t="shared" si="0"/>
        <v>5.6494900072486285</v>
      </c>
      <c r="O26" s="152">
        <f t="shared" si="1"/>
        <v>5.8652323611169734</v>
      </c>
      <c r="P26" s="52">
        <f t="shared" si="8"/>
        <v>3.8187934413820505E-2</v>
      </c>
    </row>
    <row r="27" spans="1:16" ht="20.100000000000001" customHeight="1" x14ac:dyDescent="0.25">
      <c r="A27" s="8" t="s">
        <v>177</v>
      </c>
      <c r="B27" s="19">
        <v>1119.22</v>
      </c>
      <c r="C27" s="140">
        <v>1020.6099999999999</v>
      </c>
      <c r="D27" s="247">
        <f t="shared" si="2"/>
        <v>2.7813457934337963E-3</v>
      </c>
      <c r="E27" s="215">
        <f t="shared" si="3"/>
        <v>2.5689706872644106E-3</v>
      </c>
      <c r="F27" s="52">
        <f t="shared" si="4"/>
        <v>-8.8106002394524874E-2</v>
      </c>
      <c r="H27" s="19">
        <v>1195.7529999999999</v>
      </c>
      <c r="I27" s="140">
        <v>930.52700000000016</v>
      </c>
      <c r="J27" s="247">
        <f t="shared" si="5"/>
        <v>5.5449763695100858E-3</v>
      </c>
      <c r="K27" s="215">
        <f t="shared" si="6"/>
        <v>4.32699055843645E-3</v>
      </c>
      <c r="L27" s="52">
        <f t="shared" si="7"/>
        <v>-0.22180667746599825</v>
      </c>
      <c r="N27" s="27">
        <f t="shared" ref="N27" si="9">(H27/B27)*10</f>
        <v>10.683806579582209</v>
      </c>
      <c r="O27" s="152">
        <f t="shared" ref="O27" si="10">(I27/C27)*10</f>
        <v>9.1173611859574208</v>
      </c>
      <c r="P27" s="52">
        <f t="shared" ref="P27" si="11">(O27-N27)/N27</f>
        <v>-0.14661865899167595</v>
      </c>
    </row>
    <row r="28" spans="1:16" ht="20.100000000000001" customHeight="1" x14ac:dyDescent="0.25">
      <c r="A28" s="8" t="s">
        <v>192</v>
      </c>
      <c r="B28" s="19">
        <v>2132.34</v>
      </c>
      <c r="C28" s="140">
        <v>1543.97</v>
      </c>
      <c r="D28" s="247">
        <f t="shared" si="2"/>
        <v>5.299025114964548E-3</v>
      </c>
      <c r="E28" s="215">
        <f t="shared" si="3"/>
        <v>3.8863166851349999E-3</v>
      </c>
      <c r="F28" s="52">
        <f t="shared" si="4"/>
        <v>-0.27592691597024871</v>
      </c>
      <c r="H28" s="19">
        <v>1042.0410000000002</v>
      </c>
      <c r="I28" s="140">
        <v>845.17</v>
      </c>
      <c r="J28" s="247">
        <f t="shared" si="5"/>
        <v>4.832179154943086E-3</v>
      </c>
      <c r="K28" s="215">
        <f t="shared" si="6"/>
        <v>3.9300768384729658E-3</v>
      </c>
      <c r="L28" s="52">
        <f t="shared" si="7"/>
        <v>-0.18892826673806518</v>
      </c>
      <c r="N28" s="27">
        <f t="shared" si="0"/>
        <v>4.8868426235966131</v>
      </c>
      <c r="O28" s="152">
        <f t="shared" si="1"/>
        <v>5.4740053239376412</v>
      </c>
      <c r="P28" s="52">
        <f t="shared" si="8"/>
        <v>0.12015175146133285</v>
      </c>
    </row>
    <row r="29" spans="1:16" ht="20.100000000000001" customHeight="1" x14ac:dyDescent="0.25">
      <c r="A29" s="8" t="s">
        <v>189</v>
      </c>
      <c r="B29" s="19">
        <v>1931.7199999999998</v>
      </c>
      <c r="C29" s="140">
        <v>1083.6499999999999</v>
      </c>
      <c r="D29" s="247">
        <f t="shared" si="2"/>
        <v>4.8004693412304388E-3</v>
      </c>
      <c r="E29" s="215">
        <f t="shared" si="3"/>
        <v>2.7276482547242123E-3</v>
      </c>
      <c r="F29" s="52">
        <f>(C29-B29)/B29</f>
        <v>-0.43902325388772701</v>
      </c>
      <c r="H29" s="19">
        <v>1248.771</v>
      </c>
      <c r="I29" s="140">
        <v>764.91</v>
      </c>
      <c r="J29" s="247">
        <f t="shared" si="5"/>
        <v>5.7908327940046807E-3</v>
      </c>
      <c r="K29" s="215">
        <f t="shared" si="6"/>
        <v>3.5568643876573427E-3</v>
      </c>
      <c r="L29" s="52">
        <f>(I29-H29)/H29</f>
        <v>-0.38746976026829577</v>
      </c>
      <c r="N29" s="27">
        <f t="shared" si="0"/>
        <v>6.4645549044374961</v>
      </c>
      <c r="O29" s="152">
        <f t="shared" si="1"/>
        <v>7.0586443962534027</v>
      </c>
      <c r="P29" s="52">
        <f>(O29-N29)/N29</f>
        <v>9.1899519858374593E-2</v>
      </c>
    </row>
    <row r="30" spans="1:16" ht="20.100000000000001" customHeight="1" x14ac:dyDescent="0.25">
      <c r="A30" s="8" t="s">
        <v>232</v>
      </c>
      <c r="B30" s="19">
        <v>913.04</v>
      </c>
      <c r="C30" s="140">
        <v>852.06</v>
      </c>
      <c r="D30" s="247">
        <f t="shared" si="2"/>
        <v>2.2689730019449196E-3</v>
      </c>
      <c r="E30" s="215">
        <f t="shared" si="3"/>
        <v>2.144714595967621E-3</v>
      </c>
      <c r="F30" s="52">
        <f t="shared" si="4"/>
        <v>-6.6787873477613266E-2</v>
      </c>
      <c r="H30" s="19">
        <v>717.71799999999985</v>
      </c>
      <c r="I30" s="140">
        <v>735.33100000000002</v>
      </c>
      <c r="J30" s="247">
        <f t="shared" si="5"/>
        <v>3.3282202511488901E-3</v>
      </c>
      <c r="K30" s="215">
        <f t="shared" si="6"/>
        <v>3.4193207658946303E-3</v>
      </c>
      <c r="L30" s="52">
        <f t="shared" si="7"/>
        <v>2.454027905110388E-2</v>
      </c>
      <c r="N30" s="27">
        <f t="shared" si="0"/>
        <v>7.860750898098658</v>
      </c>
      <c r="O30" s="152">
        <f t="shared" si="1"/>
        <v>8.6300377907659094</v>
      </c>
      <c r="P30" s="52">
        <f t="shared" si="8"/>
        <v>9.7864301087740219E-2</v>
      </c>
    </row>
    <row r="31" spans="1:16" ht="20.100000000000001" customHeight="1" x14ac:dyDescent="0.25">
      <c r="A31" s="8" t="s">
        <v>199</v>
      </c>
      <c r="B31" s="19">
        <v>543.9</v>
      </c>
      <c r="C31" s="140">
        <v>1504.81</v>
      </c>
      <c r="D31" s="247">
        <f t="shared" si="2"/>
        <v>1.35163236633427E-3</v>
      </c>
      <c r="E31" s="215">
        <f t="shared" si="3"/>
        <v>3.7877473078868104E-3</v>
      </c>
      <c r="F31" s="52">
        <f t="shared" si="4"/>
        <v>1.7667034381320095</v>
      </c>
      <c r="H31" s="19">
        <v>275.83600000000001</v>
      </c>
      <c r="I31" s="140">
        <v>728.97899999999993</v>
      </c>
      <c r="J31" s="247">
        <f t="shared" si="5"/>
        <v>1.2791137482909799E-3</v>
      </c>
      <c r="K31" s="215">
        <f t="shared" si="6"/>
        <v>3.389783692787468E-3</v>
      </c>
      <c r="L31" s="52">
        <f t="shared" si="7"/>
        <v>1.6427986194695394</v>
      </c>
      <c r="N31" s="27">
        <f t="shared" si="0"/>
        <v>5.0714469571612426</v>
      </c>
      <c r="O31" s="152">
        <f t="shared" si="1"/>
        <v>4.8443258617366975</v>
      </c>
      <c r="P31" s="52">
        <f t="shared" si="8"/>
        <v>-4.4784278992375928E-2</v>
      </c>
    </row>
    <row r="32" spans="1:16" ht="20.100000000000001" customHeight="1" thickBot="1" x14ac:dyDescent="0.3">
      <c r="A32" s="8" t="s">
        <v>17</v>
      </c>
      <c r="B32" s="19">
        <f>B33-SUM(B7:B31)</f>
        <v>15688.909999999974</v>
      </c>
      <c r="C32" s="140">
        <f>C33-SUM(C7:C31)</f>
        <v>13266.750000000175</v>
      </c>
      <c r="D32" s="247">
        <f t="shared" si="2"/>
        <v>3.8988120148014997E-2</v>
      </c>
      <c r="E32" s="215">
        <f t="shared" si="3"/>
        <v>3.3393648764234694E-2</v>
      </c>
      <c r="F32" s="52">
        <f t="shared" si="4"/>
        <v>-0.15438676109428914</v>
      </c>
      <c r="H32" s="19">
        <f>H33-SUM(H7:H31)</f>
        <v>11292.29899999997</v>
      </c>
      <c r="I32" s="140">
        <f>I33-SUM(I7:I31)</f>
        <v>9151.115000000078</v>
      </c>
      <c r="J32" s="247">
        <f t="shared" si="5"/>
        <v>5.236493750167652E-2</v>
      </c>
      <c r="K32" s="215">
        <f t="shared" si="6"/>
        <v>4.2553078206399711E-2</v>
      </c>
      <c r="L32" s="52">
        <f t="shared" si="7"/>
        <v>-0.18961453287766269</v>
      </c>
      <c r="N32" s="27">
        <f t="shared" si="0"/>
        <v>7.197631320467762</v>
      </c>
      <c r="O32" s="152">
        <f t="shared" si="1"/>
        <v>6.8977820491077004</v>
      </c>
      <c r="P32" s="52">
        <f t="shared" si="8"/>
        <v>-4.1659437391213153E-2</v>
      </c>
    </row>
    <row r="33" spans="1:16" ht="26.25" customHeight="1" thickBot="1" x14ac:dyDescent="0.3">
      <c r="A33" s="12" t="s">
        <v>18</v>
      </c>
      <c r="B33" s="17">
        <v>402402.31999999989</v>
      </c>
      <c r="C33" s="145">
        <v>397283.63000000006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-1.2720329246610282E-2</v>
      </c>
      <c r="G33" s="1"/>
      <c r="H33" s="17">
        <v>215646.18499999994</v>
      </c>
      <c r="I33" s="145">
        <v>215051.77500000008</v>
      </c>
      <c r="J33" s="243">
        <f>SUM(J7:J32)</f>
        <v>1.0000000000000004</v>
      </c>
      <c r="K33" s="244">
        <f>SUM(K7:K32)</f>
        <v>1</v>
      </c>
      <c r="L33" s="57">
        <f t="shared" si="7"/>
        <v>-2.7564132423666949E-3</v>
      </c>
      <c r="N33" s="29">
        <f t="shared" si="0"/>
        <v>5.3589697246278298</v>
      </c>
      <c r="O33" s="146">
        <f t="shared" si="1"/>
        <v>5.4130540188630487</v>
      </c>
      <c r="P33" s="57">
        <f t="shared" si="8"/>
        <v>1.0092293297845591E-2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125942.26000000001</v>
      </c>
      <c r="C39" s="147">
        <v>118296.48</v>
      </c>
      <c r="D39" s="247">
        <f t="shared" ref="D39:D61" si="12">B39/$B$62</f>
        <v>0.41470038747481114</v>
      </c>
      <c r="E39" s="246">
        <f t="shared" ref="E39:E61" si="13">C39/$C$62</f>
        <v>0.41843179335829606</v>
      </c>
      <c r="F39" s="52">
        <f>(C39-B39)/B39</f>
        <v>-6.0708613613889517E-2</v>
      </c>
      <c r="H39" s="39">
        <v>50376.47600000001</v>
      </c>
      <c r="I39" s="147">
        <v>49600.206999999995</v>
      </c>
      <c r="J39" s="247">
        <f t="shared" ref="J39:J61" si="14">H39/$H$62</f>
        <v>0.3805895425595055</v>
      </c>
      <c r="K39" s="246">
        <f t="shared" ref="K39:K61" si="15">I39/$I$62</f>
        <v>0.39157576416658563</v>
      </c>
      <c r="L39" s="52">
        <f>(I39-H39)/H39</f>
        <v>-1.540935495368939E-2</v>
      </c>
      <c r="N39" s="27">
        <f t="shared" ref="N39:N62" si="16">(H39/B39)*10</f>
        <v>3.9999660161728086</v>
      </c>
      <c r="O39" s="151">
        <f t="shared" ref="O39:O62" si="17">(I39/C39)*10</f>
        <v>4.1928726028027201</v>
      </c>
      <c r="P39" s="61">
        <f t="shared" si="8"/>
        <v>4.8227056392465488E-2</v>
      </c>
    </row>
    <row r="40" spans="1:16" ht="20.100000000000001" customHeight="1" x14ac:dyDescent="0.25">
      <c r="A40" s="38" t="s">
        <v>169</v>
      </c>
      <c r="B40" s="19">
        <v>57374.289999999994</v>
      </c>
      <c r="C40" s="140">
        <v>50346.34</v>
      </c>
      <c r="D40" s="247">
        <f t="shared" si="12"/>
        <v>0.18892102058587942</v>
      </c>
      <c r="E40" s="215">
        <f t="shared" si="13"/>
        <v>0.178082300802412</v>
      </c>
      <c r="F40" s="52">
        <f t="shared" ref="F40:F62" si="18">(C40-B40)/B40</f>
        <v>-0.12249301908572634</v>
      </c>
      <c r="H40" s="19">
        <v>23324.129999999997</v>
      </c>
      <c r="I40" s="140">
        <v>21674.248</v>
      </c>
      <c r="J40" s="247">
        <f t="shared" si="14"/>
        <v>0.17621161050047321</v>
      </c>
      <c r="K40" s="215">
        <f t="shared" si="15"/>
        <v>0.1711103791025729</v>
      </c>
      <c r="L40" s="52">
        <f t="shared" ref="L40:L62" si="19">(I40-H40)/H40</f>
        <v>-7.0737129316291669E-2</v>
      </c>
      <c r="N40" s="27">
        <f t="shared" si="16"/>
        <v>4.0652581495997602</v>
      </c>
      <c r="O40" s="152">
        <f t="shared" si="17"/>
        <v>4.3050295215104022</v>
      </c>
      <c r="P40" s="52">
        <f t="shared" si="8"/>
        <v>5.8980601744626819E-2</v>
      </c>
    </row>
    <row r="41" spans="1:16" ht="20.100000000000001" customHeight="1" x14ac:dyDescent="0.25">
      <c r="A41" s="38" t="s">
        <v>171</v>
      </c>
      <c r="B41" s="19">
        <v>52905.95</v>
      </c>
      <c r="C41" s="140">
        <v>49385.399999999994</v>
      </c>
      <c r="D41" s="247">
        <f t="shared" si="12"/>
        <v>0.17420775174848363</v>
      </c>
      <c r="E41" s="215">
        <f t="shared" si="13"/>
        <v>0.17468331676239895</v>
      </c>
      <c r="F41" s="52">
        <f t="shared" si="18"/>
        <v>-6.6543555119981834E-2</v>
      </c>
      <c r="H41" s="19">
        <v>21469.24</v>
      </c>
      <c r="I41" s="140">
        <v>20487.969999999998</v>
      </c>
      <c r="J41" s="247">
        <f t="shared" si="14"/>
        <v>0.16219809084502532</v>
      </c>
      <c r="K41" s="215">
        <f t="shared" si="15"/>
        <v>0.16174514168805951</v>
      </c>
      <c r="L41" s="52">
        <f t="shared" si="19"/>
        <v>-4.5705856378707582E-2</v>
      </c>
      <c r="N41" s="27">
        <f t="shared" si="16"/>
        <v>4.0580010376904685</v>
      </c>
      <c r="O41" s="152">
        <f t="shared" si="17"/>
        <v>4.1485884492177849</v>
      </c>
      <c r="P41" s="52">
        <f t="shared" si="8"/>
        <v>2.2323161252534442E-2</v>
      </c>
    </row>
    <row r="42" spans="1:16" ht="20.100000000000001" customHeight="1" x14ac:dyDescent="0.25">
      <c r="A42" s="38" t="s">
        <v>168</v>
      </c>
      <c r="B42" s="19">
        <v>23132.039999999997</v>
      </c>
      <c r="C42" s="140">
        <v>24399.440000000002</v>
      </c>
      <c r="D42" s="247">
        <f t="shared" si="12"/>
        <v>7.6168761391790393E-2</v>
      </c>
      <c r="E42" s="215">
        <f t="shared" si="13"/>
        <v>8.6304355261780777E-2</v>
      </c>
      <c r="F42" s="52">
        <f t="shared" si="18"/>
        <v>5.4789806692362858E-2</v>
      </c>
      <c r="H42" s="19">
        <v>10987.369000000001</v>
      </c>
      <c r="I42" s="140">
        <v>10909.562000000002</v>
      </c>
      <c r="J42" s="247">
        <f t="shared" si="14"/>
        <v>8.300854036797832E-2</v>
      </c>
      <c r="K42" s="215">
        <f t="shared" si="15"/>
        <v>8.6127061463125446E-2</v>
      </c>
      <c r="L42" s="52">
        <f t="shared" si="19"/>
        <v>-7.0814951240828336E-3</v>
      </c>
      <c r="N42" s="27">
        <f t="shared" si="16"/>
        <v>4.7498486947108862</v>
      </c>
      <c r="O42" s="152">
        <f t="shared" si="17"/>
        <v>4.4712345857118034</v>
      </c>
      <c r="P42" s="52">
        <f t="shared" si="8"/>
        <v>-5.8657470354651256E-2</v>
      </c>
    </row>
    <row r="43" spans="1:16" ht="20.100000000000001" customHeight="1" x14ac:dyDescent="0.25">
      <c r="A43" s="38" t="s">
        <v>176</v>
      </c>
      <c r="B43" s="19">
        <v>12232.980000000001</v>
      </c>
      <c r="C43" s="140">
        <v>11651.93</v>
      </c>
      <c r="D43" s="247">
        <f t="shared" si="12"/>
        <v>4.0280534476446708E-2</v>
      </c>
      <c r="E43" s="215">
        <f t="shared" si="13"/>
        <v>4.1214565014828258E-2</v>
      </c>
      <c r="F43" s="52">
        <f t="shared" si="18"/>
        <v>-4.7498647099889074E-2</v>
      </c>
      <c r="H43" s="19">
        <v>9755.5079999999998</v>
      </c>
      <c r="I43" s="140">
        <v>8706.8539999999994</v>
      </c>
      <c r="J43" s="247">
        <f t="shared" si="14"/>
        <v>7.3701946264673135E-2</v>
      </c>
      <c r="K43" s="215">
        <f t="shared" si="15"/>
        <v>6.8737475400796069E-2</v>
      </c>
      <c r="L43" s="52">
        <f t="shared" si="19"/>
        <v>-0.10749353083406835</v>
      </c>
      <c r="N43" s="27">
        <f t="shared" si="16"/>
        <v>7.9747600339410338</v>
      </c>
      <c r="O43" s="152">
        <f t="shared" si="17"/>
        <v>7.4724564943318397</v>
      </c>
      <c r="P43" s="52">
        <f t="shared" si="8"/>
        <v>-6.2986665112349668E-2</v>
      </c>
    </row>
    <row r="44" spans="1:16" ht="20.100000000000001" customHeight="1" x14ac:dyDescent="0.25">
      <c r="A44" s="38" t="s">
        <v>175</v>
      </c>
      <c r="B44" s="19">
        <v>9654.24</v>
      </c>
      <c r="C44" s="140">
        <v>7919.97</v>
      </c>
      <c r="D44" s="247">
        <f t="shared" si="12"/>
        <v>3.1789306216791886E-2</v>
      </c>
      <c r="E44" s="215">
        <f t="shared" si="13"/>
        <v>2.8014081656900561E-2</v>
      </c>
      <c r="F44" s="52">
        <f t="shared" si="18"/>
        <v>-0.17963816934321081</v>
      </c>
      <c r="H44" s="19">
        <v>4314.1289999999999</v>
      </c>
      <c r="I44" s="140">
        <v>3816.0349999999999</v>
      </c>
      <c r="J44" s="247">
        <f t="shared" si="14"/>
        <v>3.2592839218302937E-2</v>
      </c>
      <c r="K44" s="215">
        <f t="shared" si="15"/>
        <v>3.0126221473459509E-2</v>
      </c>
      <c r="L44" s="52">
        <f t="shared" si="19"/>
        <v>-0.11545644555366798</v>
      </c>
      <c r="N44" s="27">
        <f t="shared" si="16"/>
        <v>4.468636578332422</v>
      </c>
      <c r="O44" s="152">
        <f t="shared" si="17"/>
        <v>4.8182442610262406</v>
      </c>
      <c r="P44" s="52">
        <f t="shared" si="8"/>
        <v>7.8235872746734533E-2</v>
      </c>
    </row>
    <row r="45" spans="1:16" ht="20.100000000000001" customHeight="1" x14ac:dyDescent="0.25">
      <c r="A45" s="38" t="s">
        <v>185</v>
      </c>
      <c r="B45" s="19">
        <v>4660.54</v>
      </c>
      <c r="C45" s="140">
        <v>4155.1500000000005</v>
      </c>
      <c r="D45" s="247">
        <f t="shared" si="12"/>
        <v>1.534614150835356E-2</v>
      </c>
      <c r="E45" s="215">
        <f t="shared" si="13"/>
        <v>1.4697367716881552E-2</v>
      </c>
      <c r="F45" s="52">
        <f t="shared" si="18"/>
        <v>-0.10844022366506872</v>
      </c>
      <c r="H45" s="19">
        <v>2403.8160000000003</v>
      </c>
      <c r="I45" s="140">
        <v>2148.4059999999999</v>
      </c>
      <c r="J45" s="247">
        <f t="shared" si="14"/>
        <v>1.816060400567162E-2</v>
      </c>
      <c r="K45" s="215">
        <f t="shared" si="15"/>
        <v>1.6960891336402641E-2</v>
      </c>
      <c r="L45" s="52">
        <f t="shared" si="19"/>
        <v>-0.1062518928237437</v>
      </c>
      <c r="N45" s="27">
        <f t="shared" si="16"/>
        <v>5.1578057478317971</v>
      </c>
      <c r="O45" s="152">
        <f t="shared" si="17"/>
        <v>5.1704655668267083</v>
      </c>
      <c r="P45" s="52">
        <f t="shared" si="8"/>
        <v>2.4544970504624076E-3</v>
      </c>
    </row>
    <row r="46" spans="1:16" ht="20.100000000000001" customHeight="1" x14ac:dyDescent="0.25">
      <c r="A46" s="38" t="s">
        <v>172</v>
      </c>
      <c r="B46" s="19">
        <v>4496.6399999999994</v>
      </c>
      <c r="C46" s="140">
        <v>4840.79</v>
      </c>
      <c r="D46" s="247">
        <f t="shared" si="12"/>
        <v>1.4806454563660636E-2</v>
      </c>
      <c r="E46" s="215">
        <f t="shared" si="13"/>
        <v>1.7122575760250058E-2</v>
      </c>
      <c r="F46" s="52">
        <f t="shared" si="18"/>
        <v>7.6534923854255754E-2</v>
      </c>
      <c r="H46" s="19">
        <v>1661.5</v>
      </c>
      <c r="I46" s="140">
        <v>1848.492</v>
      </c>
      <c r="J46" s="247">
        <f t="shared" si="14"/>
        <v>1.2552476377319809E-2</v>
      </c>
      <c r="K46" s="215">
        <f t="shared" si="15"/>
        <v>1.4593178360239913E-2</v>
      </c>
      <c r="L46" s="52">
        <f t="shared" si="19"/>
        <v>0.11254408666867287</v>
      </c>
      <c r="N46" s="27">
        <f t="shared" si="16"/>
        <v>3.6949811414745239</v>
      </c>
      <c r="O46" s="152">
        <f t="shared" si="17"/>
        <v>3.8185750672927354</v>
      </c>
      <c r="P46" s="52">
        <f t="shared" si="8"/>
        <v>3.3449135756316729E-2</v>
      </c>
    </row>
    <row r="47" spans="1:16" ht="20.100000000000001" customHeight="1" x14ac:dyDescent="0.25">
      <c r="A47" s="38" t="s">
        <v>186</v>
      </c>
      <c r="B47" s="19">
        <v>1301.8700000000001</v>
      </c>
      <c r="C47" s="140">
        <v>1572.7799999999997</v>
      </c>
      <c r="D47" s="247">
        <f t="shared" si="12"/>
        <v>4.2867739029125917E-3</v>
      </c>
      <c r="E47" s="215">
        <f t="shared" si="13"/>
        <v>5.5631507882403664E-3</v>
      </c>
      <c r="F47" s="52">
        <f t="shared" si="18"/>
        <v>0.20809297395285212</v>
      </c>
      <c r="H47" s="19">
        <v>857.63400000000013</v>
      </c>
      <c r="I47" s="140">
        <v>1142.56</v>
      </c>
      <c r="J47" s="247">
        <f t="shared" si="14"/>
        <v>6.4793442825075527E-3</v>
      </c>
      <c r="K47" s="215">
        <f t="shared" si="15"/>
        <v>9.0200995553541552E-3</v>
      </c>
      <c r="L47" s="52">
        <f t="shared" si="19"/>
        <v>0.33222330271421119</v>
      </c>
      <c r="N47" s="27">
        <f t="shared" si="16"/>
        <v>6.5877084501524728</v>
      </c>
      <c r="O47" s="152">
        <f t="shared" si="17"/>
        <v>7.2645888172535269</v>
      </c>
      <c r="P47" s="52">
        <f t="shared" si="8"/>
        <v>0.10274898657444194</v>
      </c>
    </row>
    <row r="48" spans="1:16" ht="20.100000000000001" customHeight="1" x14ac:dyDescent="0.25">
      <c r="A48" s="38" t="s">
        <v>174</v>
      </c>
      <c r="B48" s="19">
        <v>1935.2</v>
      </c>
      <c r="C48" s="140">
        <v>1663.7400000000002</v>
      </c>
      <c r="D48" s="247">
        <f t="shared" si="12"/>
        <v>6.3721914299557153E-3</v>
      </c>
      <c r="E48" s="215">
        <f t="shared" si="13"/>
        <v>5.8848894902192488E-3</v>
      </c>
      <c r="F48" s="52">
        <f t="shared" si="18"/>
        <v>-0.14027490698635789</v>
      </c>
      <c r="H48" s="19">
        <v>1098.136</v>
      </c>
      <c r="I48" s="140">
        <v>1035.423</v>
      </c>
      <c r="J48" s="247">
        <f t="shared" si="14"/>
        <v>8.296314293761339E-3</v>
      </c>
      <c r="K48" s="215">
        <f t="shared" si="15"/>
        <v>8.1742915399659246E-3</v>
      </c>
      <c r="L48" s="52">
        <f t="shared" si="19"/>
        <v>-5.7108591285596651E-2</v>
      </c>
      <c r="N48" s="27">
        <f t="shared" si="16"/>
        <v>5.6745349317899949</v>
      </c>
      <c r="O48" s="152">
        <f t="shared" si="17"/>
        <v>6.2234664070107106</v>
      </c>
      <c r="P48" s="52">
        <f t="shared" si="8"/>
        <v>9.673594079851032E-2</v>
      </c>
    </row>
    <row r="49" spans="1:16" ht="20.100000000000001" customHeight="1" x14ac:dyDescent="0.25">
      <c r="A49" s="38" t="s">
        <v>181</v>
      </c>
      <c r="B49" s="19">
        <v>1545.12</v>
      </c>
      <c r="C49" s="140">
        <v>1658.41</v>
      </c>
      <c r="D49" s="247">
        <f t="shared" si="12"/>
        <v>5.0877430871502554E-3</v>
      </c>
      <c r="E49" s="215">
        <f t="shared" si="13"/>
        <v>5.8660365077923861E-3</v>
      </c>
      <c r="F49" s="52">
        <f t="shared" si="18"/>
        <v>7.332116599357992E-2</v>
      </c>
      <c r="H49" s="19">
        <v>872.91399999999999</v>
      </c>
      <c r="I49" s="140">
        <v>972.69599999999991</v>
      </c>
      <c r="J49" s="247">
        <f t="shared" si="14"/>
        <v>6.5947832467238903E-3</v>
      </c>
      <c r="K49" s="215">
        <f t="shared" si="15"/>
        <v>7.6790844744212697E-3</v>
      </c>
      <c r="L49" s="52">
        <f t="shared" si="19"/>
        <v>0.114309084285508</v>
      </c>
      <c r="N49" s="27">
        <f t="shared" si="16"/>
        <v>5.6494900072486285</v>
      </c>
      <c r="O49" s="152">
        <f t="shared" si="17"/>
        <v>5.8652323611169734</v>
      </c>
      <c r="P49" s="52">
        <f t="shared" si="8"/>
        <v>3.8187934413820505E-2</v>
      </c>
    </row>
    <row r="50" spans="1:16" ht="20.100000000000001" customHeight="1" x14ac:dyDescent="0.25">
      <c r="A50" s="38" t="s">
        <v>192</v>
      </c>
      <c r="B50" s="19">
        <v>2132.34</v>
      </c>
      <c r="C50" s="140">
        <v>1543.97</v>
      </c>
      <c r="D50" s="247">
        <f t="shared" si="12"/>
        <v>7.0213304432367556E-3</v>
      </c>
      <c r="E50" s="215">
        <f t="shared" si="13"/>
        <v>5.4612456430775322E-3</v>
      </c>
      <c r="F50" s="52">
        <f t="shared" si="18"/>
        <v>-0.27592691597024871</v>
      </c>
      <c r="H50" s="19">
        <v>1042.0410000000002</v>
      </c>
      <c r="I50" s="140">
        <v>845.17</v>
      </c>
      <c r="J50" s="247">
        <f t="shared" si="14"/>
        <v>7.8725218397223667E-3</v>
      </c>
      <c r="K50" s="215">
        <f t="shared" si="15"/>
        <v>6.6723126498377952E-3</v>
      </c>
      <c r="L50" s="52">
        <f t="shared" si="19"/>
        <v>-0.18892826673806518</v>
      </c>
      <c r="N50" s="27">
        <f t="shared" si="16"/>
        <v>4.8868426235966131</v>
      </c>
      <c r="O50" s="152">
        <f t="shared" si="17"/>
        <v>5.4740053239376412</v>
      </c>
      <c r="P50" s="52">
        <f t="shared" si="8"/>
        <v>0.12015175146133285</v>
      </c>
    </row>
    <row r="51" spans="1:16" ht="20.100000000000001" customHeight="1" x14ac:dyDescent="0.25">
      <c r="A51" s="38" t="s">
        <v>189</v>
      </c>
      <c r="B51" s="19">
        <v>1931.7199999999998</v>
      </c>
      <c r="C51" s="140">
        <v>1083.6499999999999</v>
      </c>
      <c r="D51" s="247">
        <f t="shared" si="12"/>
        <v>6.3607325491287989E-3</v>
      </c>
      <c r="E51" s="215">
        <f t="shared" si="13"/>
        <v>3.8330270932213492E-3</v>
      </c>
      <c r="F51" s="52">
        <f t="shared" si="18"/>
        <v>-0.43902325388772701</v>
      </c>
      <c r="H51" s="19">
        <v>1248.771</v>
      </c>
      <c r="I51" s="140">
        <v>764.91</v>
      </c>
      <c r="J51" s="247">
        <f t="shared" si="14"/>
        <v>9.4343475643587325E-3</v>
      </c>
      <c r="K51" s="215">
        <f t="shared" si="15"/>
        <v>6.0386888661303978E-3</v>
      </c>
      <c r="L51" s="52">
        <f t="shared" si="19"/>
        <v>-0.38746976026829577</v>
      </c>
      <c r="N51" s="27">
        <f t="shared" si="16"/>
        <v>6.4645549044374961</v>
      </c>
      <c r="O51" s="152">
        <f t="shared" si="17"/>
        <v>7.0586443962534027</v>
      </c>
      <c r="P51" s="52">
        <f t="shared" si="8"/>
        <v>9.1899519858374593E-2</v>
      </c>
    </row>
    <row r="52" spans="1:16" ht="20.100000000000001" customHeight="1" x14ac:dyDescent="0.25">
      <c r="A52" s="38" t="s">
        <v>187</v>
      </c>
      <c r="B52" s="19">
        <v>1300.77</v>
      </c>
      <c r="C52" s="140">
        <v>1108.8400000000001</v>
      </c>
      <c r="D52" s="247">
        <f t="shared" si="12"/>
        <v>4.2831518428810954E-3</v>
      </c>
      <c r="E52" s="215">
        <f t="shared" si="13"/>
        <v>3.9221277737715703E-3</v>
      </c>
      <c r="F52" s="52">
        <f t="shared" si="18"/>
        <v>-0.14755106590711642</v>
      </c>
      <c r="H52" s="19">
        <v>943.53300000000002</v>
      </c>
      <c r="I52" s="140">
        <v>657.92</v>
      </c>
      <c r="J52" s="247">
        <f t="shared" si="14"/>
        <v>7.1283031560166665E-3</v>
      </c>
      <c r="K52" s="215">
        <f t="shared" si="15"/>
        <v>5.1940413627806032E-3</v>
      </c>
      <c r="L52" s="52">
        <f t="shared" si="19"/>
        <v>-0.30270589369953149</v>
      </c>
      <c r="N52" s="27">
        <f t="shared" si="16"/>
        <v>7.2536497612952333</v>
      </c>
      <c r="O52" s="152">
        <f t="shared" si="17"/>
        <v>5.9334078857184069</v>
      </c>
      <c r="P52" s="52">
        <f t="shared" si="8"/>
        <v>-0.18201070068498593</v>
      </c>
    </row>
    <row r="53" spans="1:16" ht="20.100000000000001" customHeight="1" x14ac:dyDescent="0.25">
      <c r="A53" s="38" t="s">
        <v>180</v>
      </c>
      <c r="B53" s="19">
        <v>602.29999999999995</v>
      </c>
      <c r="C53" s="140">
        <v>618.41</v>
      </c>
      <c r="D53" s="247">
        <f t="shared" si="12"/>
        <v>1.983242506336465E-3</v>
      </c>
      <c r="E53" s="215">
        <f t="shared" si="13"/>
        <v>2.1874057903557556E-3</v>
      </c>
      <c r="F53" s="52">
        <f t="shared" si="18"/>
        <v>2.6747468039183157E-2</v>
      </c>
      <c r="H53" s="19">
        <v>488.64299999999997</v>
      </c>
      <c r="I53" s="140">
        <v>448.60399999999998</v>
      </c>
      <c r="J53" s="247">
        <f t="shared" si="14"/>
        <v>3.69165194970971E-3</v>
      </c>
      <c r="K53" s="215">
        <f t="shared" si="15"/>
        <v>3.5415669557223215E-3</v>
      </c>
      <c r="L53" s="52">
        <f t="shared" si="19"/>
        <v>-8.1939166221556406E-2</v>
      </c>
      <c r="N53" s="27">
        <f t="shared" si="16"/>
        <v>8.1129503569649675</v>
      </c>
      <c r="O53" s="152">
        <f t="shared" si="17"/>
        <v>7.2541517763296195</v>
      </c>
      <c r="P53" s="52">
        <f t="shared" si="8"/>
        <v>-0.10585527371039186</v>
      </c>
    </row>
    <row r="54" spans="1:16" ht="20.100000000000001" customHeight="1" x14ac:dyDescent="0.25">
      <c r="A54" s="38" t="s">
        <v>191</v>
      </c>
      <c r="B54" s="19">
        <v>679.38</v>
      </c>
      <c r="C54" s="140">
        <v>517.17999999999995</v>
      </c>
      <c r="D54" s="247">
        <f t="shared" si="12"/>
        <v>2.2370501310889383E-3</v>
      </c>
      <c r="E54" s="215">
        <f t="shared" si="13"/>
        <v>1.8293406100421885E-3</v>
      </c>
      <c r="F54" s="52">
        <f t="shared" si="18"/>
        <v>-0.23874709293767854</v>
      </c>
      <c r="H54" s="19">
        <v>349.36899999999997</v>
      </c>
      <c r="I54" s="140">
        <v>309.78300000000002</v>
      </c>
      <c r="J54" s="247">
        <f t="shared" si="14"/>
        <v>2.6394499665770951E-3</v>
      </c>
      <c r="K54" s="215">
        <f t="shared" si="15"/>
        <v>2.4456251755323806E-3</v>
      </c>
      <c r="L54" s="52">
        <f t="shared" si="19"/>
        <v>-0.11330713371821759</v>
      </c>
      <c r="N54" s="27">
        <f t="shared" si="16"/>
        <v>5.1424681327092348</v>
      </c>
      <c r="O54" s="152">
        <f t="shared" si="17"/>
        <v>5.9898487953903867</v>
      </c>
      <c r="P54" s="52">
        <f t="shared" si="8"/>
        <v>0.16478092635932812</v>
      </c>
    </row>
    <row r="55" spans="1:16" ht="20.100000000000001" customHeight="1" x14ac:dyDescent="0.25">
      <c r="A55" s="38" t="s">
        <v>190</v>
      </c>
      <c r="B55" s="19">
        <v>372.72999999999996</v>
      </c>
      <c r="C55" s="140">
        <v>377.96999999999997</v>
      </c>
      <c r="D55" s="247">
        <f t="shared" si="12"/>
        <v>1.2273185777632251E-3</v>
      </c>
      <c r="E55" s="215">
        <f t="shared" si="13"/>
        <v>1.336934665643772E-3</v>
      </c>
      <c r="F55" s="52">
        <f t="shared" si="18"/>
        <v>1.4058433718777694E-2</v>
      </c>
      <c r="H55" s="19">
        <v>241.27900000000002</v>
      </c>
      <c r="I55" s="140">
        <v>286.91000000000003</v>
      </c>
      <c r="J55" s="247">
        <f t="shared" si="14"/>
        <v>1.8228401732430614E-3</v>
      </c>
      <c r="K55" s="215">
        <f t="shared" si="15"/>
        <v>2.2650510812794612E-3</v>
      </c>
      <c r="L55" s="52">
        <f t="shared" si="19"/>
        <v>0.1891213076977275</v>
      </c>
      <c r="N55" s="27">
        <f t="shared" si="16"/>
        <v>6.4732916588415224</v>
      </c>
      <c r="O55" s="152">
        <f t="shared" si="17"/>
        <v>7.5908140857740047</v>
      </c>
      <c r="P55" s="52">
        <f t="shared" si="8"/>
        <v>0.17263588384838466</v>
      </c>
    </row>
    <row r="56" spans="1:16" ht="20.100000000000001" customHeight="1" x14ac:dyDescent="0.25">
      <c r="A56" s="38" t="s">
        <v>195</v>
      </c>
      <c r="B56" s="19">
        <v>394.29</v>
      </c>
      <c r="C56" s="140">
        <v>528.54</v>
      </c>
      <c r="D56" s="247">
        <f t="shared" si="12"/>
        <v>1.2983109543805492E-3</v>
      </c>
      <c r="E56" s="215">
        <f t="shared" si="13"/>
        <v>1.8695225763403424E-3</v>
      </c>
      <c r="F56" s="52">
        <f t="shared" si="18"/>
        <v>0.34048542950620087</v>
      </c>
      <c r="H56" s="19">
        <v>213.10399999999998</v>
      </c>
      <c r="I56" s="140">
        <v>283.06</v>
      </c>
      <c r="J56" s="247">
        <f t="shared" si="14"/>
        <v>1.6099806957040989E-3</v>
      </c>
      <c r="K56" s="215">
        <f t="shared" si="15"/>
        <v>2.2346567183680046E-3</v>
      </c>
      <c r="L56" s="52">
        <f t="shared" si="19"/>
        <v>0.3282716420151664</v>
      </c>
      <c r="N56" s="27">
        <f t="shared" ref="N56" si="20">(H56/B56)*10</f>
        <v>5.4047528468893447</v>
      </c>
      <c r="O56" s="152">
        <f t="shared" ref="O56" si="21">(I56/C56)*10</f>
        <v>5.3555076247776903</v>
      </c>
      <c r="P56" s="52">
        <f t="shared" ref="P56" si="22">(O56-N56)/N56</f>
        <v>-9.1114660571383968E-3</v>
      </c>
    </row>
    <row r="57" spans="1:16" ht="20.100000000000001" customHeight="1" x14ac:dyDescent="0.25">
      <c r="A57" s="38" t="s">
        <v>196</v>
      </c>
      <c r="B57" s="19">
        <v>101.83</v>
      </c>
      <c r="C57" s="140">
        <v>231.84999999999997</v>
      </c>
      <c r="D57" s="247">
        <f t="shared" si="12"/>
        <v>3.3530397546113603E-4</v>
      </c>
      <c r="E57" s="215">
        <f t="shared" si="13"/>
        <v>8.2008704984392548E-4</v>
      </c>
      <c r="F57" s="52">
        <f t="shared" si="18"/>
        <v>1.2768339389178041</v>
      </c>
      <c r="H57" s="19">
        <v>73.128999999999991</v>
      </c>
      <c r="I57" s="140">
        <v>129.15399999999997</v>
      </c>
      <c r="J57" s="247">
        <f t="shared" si="14"/>
        <v>5.5248272344087879E-4</v>
      </c>
      <c r="K57" s="215">
        <f t="shared" si="15"/>
        <v>1.0196242980431752E-3</v>
      </c>
      <c r="L57" s="52">
        <f t="shared" si="19"/>
        <v>0.76611193917597653</v>
      </c>
      <c r="N57" s="27">
        <f t="shared" ref="N57:N60" si="23">(H57/B57)*10</f>
        <v>7.181478935480702</v>
      </c>
      <c r="O57" s="152">
        <f t="shared" ref="O57:O60" si="24">(I57/C57)*10</f>
        <v>5.570584429588096</v>
      </c>
      <c r="P57" s="52">
        <f t="shared" ref="P57:P60" si="25">(O57-N57)/N57</f>
        <v>-0.22431236244861014</v>
      </c>
    </row>
    <row r="58" spans="1:16" ht="20.100000000000001" customHeight="1" x14ac:dyDescent="0.25">
      <c r="A58" s="38" t="s">
        <v>193</v>
      </c>
      <c r="B58" s="19">
        <v>276.24</v>
      </c>
      <c r="C58" s="140">
        <v>225.48000000000002</v>
      </c>
      <c r="D58" s="247">
        <f t="shared" si="12"/>
        <v>9.0959805736407959E-4</v>
      </c>
      <c r="E58" s="215">
        <f t="shared" si="13"/>
        <v>7.9755543669962625E-4</v>
      </c>
      <c r="F58" s="52">
        <f t="shared" si="18"/>
        <v>-0.18375325803648998</v>
      </c>
      <c r="H58" s="19">
        <v>161.59</v>
      </c>
      <c r="I58" s="140">
        <v>123.00900000000001</v>
      </c>
      <c r="J58" s="247">
        <f t="shared" si="14"/>
        <v>1.2207972662119217E-3</v>
      </c>
      <c r="K58" s="215">
        <f t="shared" si="15"/>
        <v>9.7111173698060456E-4</v>
      </c>
      <c r="L58" s="52">
        <f t="shared" si="19"/>
        <v>-0.23875858654619708</v>
      </c>
      <c r="N58" s="27">
        <f t="shared" ref="N58:N59" si="26">(H58/B58)*10</f>
        <v>5.8496235157833762</v>
      </c>
      <c r="O58" s="152">
        <f t="shared" ref="O58:O59" si="27">(I58/C58)*10</f>
        <v>5.4554284193720068</v>
      </c>
      <c r="P58" s="52">
        <f t="shared" ref="P58:P59" si="28">(O58-N58)/N58</f>
        <v>-6.7388114012424463E-2</v>
      </c>
    </row>
    <row r="59" spans="1:16" ht="20.100000000000001" customHeight="1" x14ac:dyDescent="0.25">
      <c r="A59" s="38" t="s">
        <v>213</v>
      </c>
      <c r="B59" s="19">
        <v>191.04000000000002</v>
      </c>
      <c r="C59" s="140">
        <v>160.38999999999996</v>
      </c>
      <c r="D59" s="247">
        <f t="shared" si="12"/>
        <v>6.2905304401547125E-4</v>
      </c>
      <c r="E59" s="215">
        <f t="shared" si="13"/>
        <v>5.6732267381698158E-4</v>
      </c>
      <c r="F59" s="52">
        <f t="shared" ref="F59:F60" si="29">(C59-B59)/B59</f>
        <v>-0.16043760469011756</v>
      </c>
      <c r="H59" s="19">
        <v>133.078</v>
      </c>
      <c r="I59" s="140">
        <v>119.023</v>
      </c>
      <c r="J59" s="247">
        <f t="shared" si="14"/>
        <v>1.0053917853391305E-3</v>
      </c>
      <c r="K59" s="215">
        <f t="shared" si="15"/>
        <v>9.3964370306760055E-4</v>
      </c>
      <c r="L59" s="52">
        <f t="shared" ref="L59:L60" si="30">(I59-H59)/H59</f>
        <v>-0.10561475225055987</v>
      </c>
      <c r="N59" s="27">
        <f t="shared" si="26"/>
        <v>6.9659757118927965</v>
      </c>
      <c r="O59" s="152">
        <f t="shared" si="27"/>
        <v>7.4208491801234509</v>
      </c>
      <c r="P59" s="52">
        <f t="shared" si="28"/>
        <v>6.529931872344355E-2</v>
      </c>
    </row>
    <row r="60" spans="1:16" ht="20.100000000000001" customHeight="1" x14ac:dyDescent="0.25">
      <c r="A60" s="38" t="s">
        <v>212</v>
      </c>
      <c r="B60" s="19">
        <v>193.39999999999998</v>
      </c>
      <c r="C60" s="140">
        <v>160.32000000000002</v>
      </c>
      <c r="D60" s="247">
        <f t="shared" si="12"/>
        <v>6.3682400917395362E-4</v>
      </c>
      <c r="E60" s="215">
        <f t="shared" si="13"/>
        <v>5.6707507367253899E-4</v>
      </c>
      <c r="F60" s="52">
        <f t="shared" si="29"/>
        <v>-0.17104446742502563</v>
      </c>
      <c r="H60" s="19">
        <v>143.30500000000001</v>
      </c>
      <c r="I60" s="140">
        <v>111.73700000000001</v>
      </c>
      <c r="J60" s="247">
        <f t="shared" si="14"/>
        <v>1.0826558093601055E-3</v>
      </c>
      <c r="K60" s="215">
        <f t="shared" si="15"/>
        <v>8.8212335808763426E-4</v>
      </c>
      <c r="L60" s="52">
        <f t="shared" si="30"/>
        <v>-0.22028540525452703</v>
      </c>
      <c r="N60" s="27">
        <f t="shared" si="23"/>
        <v>7.4097724922440555</v>
      </c>
      <c r="O60" s="152">
        <f t="shared" si="24"/>
        <v>6.9696232534930136</v>
      </c>
      <c r="P60" s="52">
        <f t="shared" si="25"/>
        <v>-5.940118123893199E-2</v>
      </c>
    </row>
    <row r="61" spans="1:16" ht="20.100000000000001" customHeight="1" thickBot="1" x14ac:dyDescent="0.3">
      <c r="A61" s="8" t="s">
        <v>17</v>
      </c>
      <c r="B61" s="19">
        <f>B62-SUM(B39:B60)</f>
        <v>337.40999999997439</v>
      </c>
      <c r="C61" s="140">
        <f>C62-SUM(C39:C60)</f>
        <v>266.85999999998603</v>
      </c>
      <c r="D61" s="247">
        <f t="shared" si="12"/>
        <v>1.1110175229336475E-3</v>
      </c>
      <c r="E61" s="215">
        <f t="shared" si="13"/>
        <v>9.4392249351450729E-4</v>
      </c>
      <c r="F61" s="52">
        <f t="shared" ref="F61" si="31">(C61-B61)/B61</f>
        <v>-0.20909279511571593</v>
      </c>
      <c r="H61" s="19">
        <f>H62-SUM(H39:H60)</f>
        <v>205.62600000001839</v>
      </c>
      <c r="I61" s="140">
        <f>I62-SUM(I39:I60)</f>
        <v>246.49199999999837</v>
      </c>
      <c r="J61" s="247">
        <f t="shared" si="14"/>
        <v>1.5534851083737549E-3</v>
      </c>
      <c r="K61" s="215">
        <f t="shared" si="15"/>
        <v>1.9459655331871778E-3</v>
      </c>
      <c r="L61" s="52">
        <f t="shared" ref="L61" si="32">(I61-H61)/H61</f>
        <v>0.19873945901771334</v>
      </c>
      <c r="N61" s="27">
        <f t="shared" si="16"/>
        <v>6.0942473548511895</v>
      </c>
      <c r="O61" s="152">
        <f t="shared" si="17"/>
        <v>9.2367533538189033</v>
      </c>
      <c r="P61" s="52">
        <f t="shared" ref="P61" si="33">(O61-N61)/N61</f>
        <v>0.5156512061273969</v>
      </c>
    </row>
    <row r="62" spans="1:16" ht="26.25" customHeight="1" thickBot="1" x14ac:dyDescent="0.3">
      <c r="A62" s="12" t="s">
        <v>18</v>
      </c>
      <c r="B62" s="17">
        <v>303694.57999999996</v>
      </c>
      <c r="C62" s="145">
        <v>282713.8899999999</v>
      </c>
      <c r="D62" s="253">
        <f>SUM(D39:D61)</f>
        <v>1.0000000000000002</v>
      </c>
      <c r="E62" s="254">
        <f>SUM(E39:E61)</f>
        <v>1</v>
      </c>
      <c r="F62" s="57">
        <f t="shared" si="18"/>
        <v>-6.9084835165645911E-2</v>
      </c>
      <c r="G62" s="1"/>
      <c r="H62" s="17">
        <v>132364.32</v>
      </c>
      <c r="I62" s="145">
        <v>126668.22499999998</v>
      </c>
      <c r="J62" s="253">
        <f>SUM(J39:J61)</f>
        <v>0.99999999999999989</v>
      </c>
      <c r="K62" s="254">
        <f>SUM(K39:K61)</f>
        <v>1.0000000000000002</v>
      </c>
      <c r="L62" s="57">
        <f t="shared" si="19"/>
        <v>-4.3033462492007138E-2</v>
      </c>
      <c r="M62" s="1"/>
      <c r="N62" s="29">
        <f t="shared" si="16"/>
        <v>4.3584683006196565</v>
      </c>
      <c r="O62" s="146">
        <f t="shared" si="17"/>
        <v>4.4804386866170614</v>
      </c>
      <c r="P62" s="57">
        <f t="shared" si="8"/>
        <v>2.798469039686808E-2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165</v>
      </c>
      <c r="B68" s="39">
        <v>31308.469999999994</v>
      </c>
      <c r="C68" s="147">
        <v>55697.87000000001</v>
      </c>
      <c r="D68" s="247">
        <f>B68/$B$96</f>
        <v>0.3171835359618202</v>
      </c>
      <c r="E68" s="246">
        <f>C68/$C$96</f>
        <v>0.48614817490202911</v>
      </c>
      <c r="F68" s="61">
        <f t="shared" ref="F68:F94" si="34">(C68-B68)/B68</f>
        <v>0.77900325375210033</v>
      </c>
      <c r="H68" s="19">
        <v>19261.575000000001</v>
      </c>
      <c r="I68" s="147">
        <v>32640.268999999997</v>
      </c>
      <c r="J68" s="245">
        <f>H68/$H$96</f>
        <v>0.23128174423087178</v>
      </c>
      <c r="K68" s="246">
        <f>I68/$I$96</f>
        <v>0.36930253423855464</v>
      </c>
      <c r="L68" s="61">
        <f t="shared" ref="L68:L82" si="35">(I68-H68)/H68</f>
        <v>0.6945794411931524</v>
      </c>
      <c r="N68" s="41">
        <f t="shared" ref="N68:N96" si="36">(H68/B68)*10</f>
        <v>6.1521930008077694</v>
      </c>
      <c r="O68" s="149">
        <f t="shared" ref="O68:O96" si="37">(I68/C68)*10</f>
        <v>5.86023648660173</v>
      </c>
      <c r="P68" s="61">
        <f t="shared" si="8"/>
        <v>-4.7455681928006185E-2</v>
      </c>
    </row>
    <row r="69" spans="1:16" ht="20.100000000000001" customHeight="1" x14ac:dyDescent="0.25">
      <c r="A69" s="38" t="s">
        <v>163</v>
      </c>
      <c r="B69" s="19">
        <v>28108.54</v>
      </c>
      <c r="C69" s="140">
        <v>23651.279999999999</v>
      </c>
      <c r="D69" s="247">
        <f t="shared" ref="D69:D95" si="38">B69/$B$96</f>
        <v>0.28476530817137546</v>
      </c>
      <c r="E69" s="215">
        <f t="shared" ref="E69:E95" si="39">C69/$C$96</f>
        <v>0.20643566093455387</v>
      </c>
      <c r="F69" s="52">
        <f t="shared" si="34"/>
        <v>-0.15857315961625904</v>
      </c>
      <c r="H69" s="19">
        <v>28763.981</v>
      </c>
      <c r="I69" s="140">
        <v>24716.420000000002</v>
      </c>
      <c r="J69" s="214">
        <f t="shared" ref="J69:J96" si="40">H69/$H$96</f>
        <v>0.34538108626649977</v>
      </c>
      <c r="K69" s="215">
        <f t="shared" ref="K69:K96" si="41">I69/$I$96</f>
        <v>0.27964955017081811</v>
      </c>
      <c r="L69" s="52">
        <f t="shared" si="35"/>
        <v>-0.14071630070955748</v>
      </c>
      <c r="N69" s="40">
        <f t="shared" si="36"/>
        <v>10.233182157451079</v>
      </c>
      <c r="O69" s="143">
        <f t="shared" si="37"/>
        <v>10.450351947125062</v>
      </c>
      <c r="P69" s="52">
        <f t="shared" si="8"/>
        <v>2.1222117063151816E-2</v>
      </c>
    </row>
    <row r="70" spans="1:16" ht="20.100000000000001" customHeight="1" x14ac:dyDescent="0.25">
      <c r="A70" s="38" t="s">
        <v>167</v>
      </c>
      <c r="B70" s="19">
        <v>9495.6299999999992</v>
      </c>
      <c r="C70" s="140">
        <v>7660.38</v>
      </c>
      <c r="D70" s="247">
        <f t="shared" si="38"/>
        <v>9.6199446973459224E-2</v>
      </c>
      <c r="E70" s="215">
        <f t="shared" si="39"/>
        <v>6.6862157494640376E-2</v>
      </c>
      <c r="F70" s="52">
        <f t="shared" si="34"/>
        <v>-0.19327311615974918</v>
      </c>
      <c r="H70" s="19">
        <v>9587.4779999999992</v>
      </c>
      <c r="I70" s="140">
        <v>7498.7650000000003</v>
      </c>
      <c r="J70" s="214">
        <f t="shared" si="40"/>
        <v>0.11512083693130545</v>
      </c>
      <c r="K70" s="215">
        <f t="shared" si="41"/>
        <v>8.484344654633133E-2</v>
      </c>
      <c r="L70" s="52">
        <f t="shared" si="35"/>
        <v>-0.21785843993592466</v>
      </c>
      <c r="N70" s="40">
        <f t="shared" si="36"/>
        <v>10.096726599498925</v>
      </c>
      <c r="O70" s="143">
        <f t="shared" si="37"/>
        <v>9.789024826444642</v>
      </c>
      <c r="P70" s="52">
        <f t="shared" si="8"/>
        <v>-3.0475399132779718E-2</v>
      </c>
    </row>
    <row r="71" spans="1:16" ht="20.100000000000001" customHeight="1" x14ac:dyDescent="0.25">
      <c r="A71" s="38" t="s">
        <v>178</v>
      </c>
      <c r="B71" s="19">
        <v>1519.97</v>
      </c>
      <c r="C71" s="140">
        <v>1640.32</v>
      </c>
      <c r="D71" s="247">
        <f t="shared" si="38"/>
        <v>1.5398691125944127E-2</v>
      </c>
      <c r="E71" s="215">
        <f t="shared" si="39"/>
        <v>1.4317218490676506E-2</v>
      </c>
      <c r="F71" s="52">
        <f t="shared" si="34"/>
        <v>7.9179194326203739E-2</v>
      </c>
      <c r="H71" s="19">
        <v>4276.3010000000004</v>
      </c>
      <c r="I71" s="140">
        <v>5008.84</v>
      </c>
      <c r="J71" s="214">
        <f t="shared" si="40"/>
        <v>5.1347325134949828E-2</v>
      </c>
      <c r="K71" s="215">
        <f t="shared" si="41"/>
        <v>5.6671631768581386E-2</v>
      </c>
      <c r="L71" s="52">
        <f t="shared" si="35"/>
        <v>0.1713020201337557</v>
      </c>
      <c r="N71" s="40">
        <f t="shared" si="36"/>
        <v>28.134114489101762</v>
      </c>
      <c r="O71" s="143">
        <f t="shared" si="37"/>
        <v>30.535749122122514</v>
      </c>
      <c r="P71" s="52">
        <f t="shared" si="8"/>
        <v>8.5363789713412408E-2</v>
      </c>
    </row>
    <row r="72" spans="1:16" ht="20.100000000000001" customHeight="1" x14ac:dyDescent="0.25">
      <c r="A72" s="38" t="s">
        <v>173</v>
      </c>
      <c r="B72" s="19">
        <v>4788.05</v>
      </c>
      <c r="C72" s="140">
        <v>4365.8500000000004</v>
      </c>
      <c r="D72" s="247">
        <f t="shared" si="38"/>
        <v>4.8507340964345863E-2</v>
      </c>
      <c r="E72" s="215">
        <f t="shared" si="39"/>
        <v>3.8106484312524405E-2</v>
      </c>
      <c r="F72" s="52">
        <f t="shared" si="34"/>
        <v>-8.8177859462620439E-2</v>
      </c>
      <c r="H72" s="19">
        <v>3168.4350000000004</v>
      </c>
      <c r="I72" s="140">
        <v>2721.7780000000002</v>
      </c>
      <c r="J72" s="214">
        <f t="shared" si="40"/>
        <v>3.8044717178223601E-2</v>
      </c>
      <c r="K72" s="215">
        <f t="shared" si="41"/>
        <v>3.0795074422785701E-2</v>
      </c>
      <c r="L72" s="52">
        <f t="shared" si="35"/>
        <v>-0.14097085785253607</v>
      </c>
      <c r="N72" s="40">
        <f t="shared" si="36"/>
        <v>6.6173807708774977</v>
      </c>
      <c r="O72" s="143">
        <f t="shared" si="37"/>
        <v>6.2342453359597787</v>
      </c>
      <c r="P72" s="52">
        <f t="shared" ref="P72:P76" si="42">(O72-N72)/N72</f>
        <v>-5.7898351052105661E-2</v>
      </c>
    </row>
    <row r="73" spans="1:16" ht="20.100000000000001" customHeight="1" x14ac:dyDescent="0.25">
      <c r="A73" s="38" t="s">
        <v>197</v>
      </c>
      <c r="B73" s="19">
        <v>3036.53</v>
      </c>
      <c r="C73" s="140">
        <v>2582.29</v>
      </c>
      <c r="D73" s="247">
        <f t="shared" si="38"/>
        <v>3.0762835822195914E-2</v>
      </c>
      <c r="E73" s="215">
        <f t="shared" si="39"/>
        <v>2.25390229566725E-2</v>
      </c>
      <c r="F73" s="52">
        <f t="shared" si="34"/>
        <v>-0.14959180380236659</v>
      </c>
      <c r="H73" s="19">
        <v>2879.357</v>
      </c>
      <c r="I73" s="140">
        <v>2361.8049999999998</v>
      </c>
      <c r="J73" s="214">
        <f t="shared" si="40"/>
        <v>3.457363736991239E-2</v>
      </c>
      <c r="K73" s="215">
        <f t="shared" si="41"/>
        <v>2.6722223762227253E-2</v>
      </c>
      <c r="L73" s="52">
        <f t="shared" si="35"/>
        <v>-0.17974568627648468</v>
      </c>
      <c r="N73" s="40">
        <f t="shared" si="36"/>
        <v>9.482392731176704</v>
      </c>
      <c r="O73" s="143">
        <f t="shared" si="37"/>
        <v>9.1461648381862606</v>
      </c>
      <c r="P73" s="52">
        <f t="shared" si="42"/>
        <v>-3.5458127766104422E-2</v>
      </c>
    </row>
    <row r="74" spans="1:16" ht="20.100000000000001" customHeight="1" x14ac:dyDescent="0.25">
      <c r="A74" s="38" t="s">
        <v>166</v>
      </c>
      <c r="B74" s="19">
        <v>4743.83</v>
      </c>
      <c r="C74" s="140">
        <v>4744.74</v>
      </c>
      <c r="D74" s="247">
        <f t="shared" si="38"/>
        <v>4.8059351779303226E-2</v>
      </c>
      <c r="E74" s="215">
        <f t="shared" si="39"/>
        <v>4.1413553002738759E-2</v>
      </c>
      <c r="F74" s="52">
        <f t="shared" si="34"/>
        <v>1.9182812200265492E-4</v>
      </c>
      <c r="H74" s="19">
        <v>2342.1460000000002</v>
      </c>
      <c r="I74" s="140">
        <v>2350.4000000000005</v>
      </c>
      <c r="J74" s="214">
        <f t="shared" si="40"/>
        <v>2.8123121402240443E-2</v>
      </c>
      <c r="K74" s="215">
        <f t="shared" si="41"/>
        <v>2.6593183912617238E-2</v>
      </c>
      <c r="L74" s="52">
        <f t="shared" si="35"/>
        <v>3.5241184793776133E-3</v>
      </c>
      <c r="N74" s="40">
        <f t="shared" si="36"/>
        <v>4.9372469080890342</v>
      </c>
      <c r="O74" s="143">
        <f t="shared" si="37"/>
        <v>4.9536960929366005</v>
      </c>
      <c r="P74" s="52">
        <f t="shared" si="42"/>
        <v>3.3316512529718658E-3</v>
      </c>
    </row>
    <row r="75" spans="1:16" ht="20.100000000000001" customHeight="1" x14ac:dyDescent="0.25">
      <c r="A75" s="38" t="s">
        <v>206</v>
      </c>
      <c r="B75" s="19">
        <v>1229.8100000000002</v>
      </c>
      <c r="C75" s="140">
        <v>719.29000000000008</v>
      </c>
      <c r="D75" s="247">
        <f t="shared" si="38"/>
        <v>1.2459104017577551E-2</v>
      </c>
      <c r="E75" s="215">
        <f t="shared" si="39"/>
        <v>6.2781847981849305E-3</v>
      </c>
      <c r="F75" s="52">
        <f t="shared" si="34"/>
        <v>-0.41512103495661934</v>
      </c>
      <c r="H75" s="19">
        <v>1616.1409999999998</v>
      </c>
      <c r="I75" s="140">
        <v>1253.8920000000001</v>
      </c>
      <c r="J75" s="214">
        <f t="shared" si="40"/>
        <v>1.9405677334435285E-2</v>
      </c>
      <c r="K75" s="215">
        <f t="shared" si="41"/>
        <v>1.4186938632811201E-2</v>
      </c>
      <c r="L75" s="52">
        <f t="shared" si="35"/>
        <v>-0.22414442799235948</v>
      </c>
      <c r="N75" s="40">
        <f t="shared" si="36"/>
        <v>13.141387694034034</v>
      </c>
      <c r="O75" s="143">
        <f t="shared" si="37"/>
        <v>17.432356907506012</v>
      </c>
      <c r="P75" s="52">
        <f t="shared" si="42"/>
        <v>0.32652329520877049</v>
      </c>
    </row>
    <row r="76" spans="1:16" ht="20.100000000000001" customHeight="1" x14ac:dyDescent="0.25">
      <c r="A76" s="38" t="s">
        <v>207</v>
      </c>
      <c r="B76" s="19">
        <v>661.23</v>
      </c>
      <c r="C76" s="140">
        <v>1059.33</v>
      </c>
      <c r="D76" s="247">
        <f t="shared" si="38"/>
        <v>6.6988667757969141E-3</v>
      </c>
      <c r="E76" s="215">
        <f t="shared" si="39"/>
        <v>9.2461587152069969E-3</v>
      </c>
      <c r="F76" s="52">
        <f t="shared" si="34"/>
        <v>0.60205979764983419</v>
      </c>
      <c r="H76" s="19">
        <v>857.50100000000009</v>
      </c>
      <c r="I76" s="140">
        <v>1001.121</v>
      </c>
      <c r="J76" s="214">
        <f t="shared" si="40"/>
        <v>1.0296371244808216E-2</v>
      </c>
      <c r="K76" s="215">
        <f t="shared" si="41"/>
        <v>1.1327005986973823E-2</v>
      </c>
      <c r="L76" s="52">
        <f t="shared" si="35"/>
        <v>0.16748668514672271</v>
      </c>
      <c r="N76" s="40">
        <f t="shared" si="36"/>
        <v>12.968271252060555</v>
      </c>
      <c r="O76" s="143">
        <f t="shared" si="37"/>
        <v>9.450511172155986</v>
      </c>
      <c r="P76" s="52">
        <f t="shared" si="42"/>
        <v>-0.27125898367877099</v>
      </c>
    </row>
    <row r="77" spans="1:16" ht="20.100000000000001" customHeight="1" x14ac:dyDescent="0.25">
      <c r="A77" s="38" t="s">
        <v>177</v>
      </c>
      <c r="B77" s="19">
        <v>1119.22</v>
      </c>
      <c r="C77" s="140">
        <v>1020.6099999999999</v>
      </c>
      <c r="D77" s="247">
        <f t="shared" si="38"/>
        <v>1.1338725818259036E-2</v>
      </c>
      <c r="E77" s="215">
        <f t="shared" si="39"/>
        <v>8.9081986220794409E-3</v>
      </c>
      <c r="F77" s="52">
        <f t="shared" si="34"/>
        <v>-8.8106002394524874E-2</v>
      </c>
      <c r="H77" s="19">
        <v>1195.7529999999999</v>
      </c>
      <c r="I77" s="140">
        <v>930.52700000000016</v>
      </c>
      <c r="J77" s="214">
        <f t="shared" si="40"/>
        <v>1.4357903728500789E-2</v>
      </c>
      <c r="K77" s="215">
        <f t="shared" si="41"/>
        <v>1.0528282695139541E-2</v>
      </c>
      <c r="L77" s="52">
        <f t="shared" si="35"/>
        <v>-0.22180667746599825</v>
      </c>
      <c r="N77" s="40">
        <f t="shared" ref="N77:N78" si="43">(H77/B77)*10</f>
        <v>10.683806579582209</v>
      </c>
      <c r="O77" s="143">
        <f t="shared" ref="O77:O78" si="44">(I77/C77)*10</f>
        <v>9.1173611859574208</v>
      </c>
      <c r="P77" s="52">
        <f t="shared" ref="P77:P78" si="45">(O77-N77)/N77</f>
        <v>-0.14661865899167595</v>
      </c>
    </row>
    <row r="78" spans="1:16" ht="20.100000000000001" customHeight="1" x14ac:dyDescent="0.25">
      <c r="A78" s="38" t="s">
        <v>232</v>
      </c>
      <c r="B78" s="19">
        <v>913.04</v>
      </c>
      <c r="C78" s="140">
        <v>852.06</v>
      </c>
      <c r="D78" s="247">
        <f t="shared" si="38"/>
        <v>9.2499331865971198E-3</v>
      </c>
      <c r="E78" s="215">
        <f t="shared" si="39"/>
        <v>7.4370422766081145E-3</v>
      </c>
      <c r="F78" s="52">
        <f t="shared" si="34"/>
        <v>-6.6787873477613266E-2</v>
      </c>
      <c r="H78" s="19">
        <v>717.71799999999985</v>
      </c>
      <c r="I78" s="140">
        <v>735.33100000000002</v>
      </c>
      <c r="J78" s="214">
        <f t="shared" si="40"/>
        <v>8.6179386112450723E-3</v>
      </c>
      <c r="K78" s="215">
        <f t="shared" si="41"/>
        <v>8.3197721747994991E-3</v>
      </c>
      <c r="L78" s="52">
        <f t="shared" si="35"/>
        <v>2.454027905110388E-2</v>
      </c>
      <c r="N78" s="40">
        <f t="shared" si="43"/>
        <v>7.860750898098658</v>
      </c>
      <c r="O78" s="143">
        <f t="shared" si="44"/>
        <v>8.6300377907659094</v>
      </c>
      <c r="P78" s="52">
        <f t="shared" si="45"/>
        <v>9.7864301087740219E-2</v>
      </c>
    </row>
    <row r="79" spans="1:16" ht="20.100000000000001" customHeight="1" x14ac:dyDescent="0.25">
      <c r="A79" s="38" t="s">
        <v>199</v>
      </c>
      <c r="B79" s="19">
        <v>543.9</v>
      </c>
      <c r="C79" s="140">
        <v>1504.81</v>
      </c>
      <c r="D79" s="247">
        <f t="shared" si="38"/>
        <v>5.5102061905175827E-3</v>
      </c>
      <c r="E79" s="215">
        <f t="shared" si="39"/>
        <v>1.3134445447811959E-2</v>
      </c>
      <c r="F79" s="52">
        <f t="shared" si="34"/>
        <v>1.7667034381320095</v>
      </c>
      <c r="H79" s="19">
        <v>275.83600000000001</v>
      </c>
      <c r="I79" s="140">
        <v>728.97899999999993</v>
      </c>
      <c r="J79" s="214">
        <f t="shared" si="40"/>
        <v>3.3120776053706278E-3</v>
      </c>
      <c r="K79" s="215">
        <f t="shared" si="41"/>
        <v>8.2479035974454534E-3</v>
      </c>
      <c r="L79" s="52">
        <f t="shared" ref="L79:L80" si="46">(I79-H79)/H79</f>
        <v>1.6427986194695394</v>
      </c>
      <c r="N79" s="40">
        <f t="shared" ref="N79:N80" si="47">(H79/B79)*10</f>
        <v>5.0714469571612426</v>
      </c>
      <c r="O79" s="143">
        <f t="shared" ref="O79:O80" si="48">(I79/C79)*10</f>
        <v>4.8443258617366975</v>
      </c>
      <c r="P79" s="52">
        <f t="shared" ref="P79:P80" si="49">(O79-N79)/N79</f>
        <v>-4.4784278992375928E-2</v>
      </c>
    </row>
    <row r="80" spans="1:16" ht="20.100000000000001" customHeight="1" x14ac:dyDescent="0.25">
      <c r="A80" s="38" t="s">
        <v>179</v>
      </c>
      <c r="B80" s="19">
        <v>1054.71</v>
      </c>
      <c r="C80" s="140">
        <v>1552.59</v>
      </c>
      <c r="D80" s="247">
        <f t="shared" si="38"/>
        <v>1.0685180311088067E-2</v>
      </c>
      <c r="E80" s="215">
        <f t="shared" si="39"/>
        <v>1.3551484013143433E-2</v>
      </c>
      <c r="F80" s="52">
        <f t="shared" si="34"/>
        <v>0.4720539295161702</v>
      </c>
      <c r="H80" s="19">
        <v>526.19399999999996</v>
      </c>
      <c r="I80" s="140">
        <v>614.29700000000014</v>
      </c>
      <c r="J80" s="214">
        <f t="shared" si="40"/>
        <v>6.3182302653764988E-3</v>
      </c>
      <c r="K80" s="215">
        <f t="shared" si="41"/>
        <v>6.9503544494422358E-3</v>
      </c>
      <c r="L80" s="52">
        <f t="shared" si="46"/>
        <v>0.1674344443304184</v>
      </c>
      <c r="N80" s="40">
        <f t="shared" si="47"/>
        <v>4.988992234832323</v>
      </c>
      <c r="O80" s="143">
        <f t="shared" si="48"/>
        <v>3.9565951088181697</v>
      </c>
      <c r="P80" s="52">
        <f t="shared" si="49"/>
        <v>-0.20693500358772388</v>
      </c>
    </row>
    <row r="81" spans="1:16" ht="20.100000000000001" customHeight="1" x14ac:dyDescent="0.25">
      <c r="A81" s="38" t="s">
        <v>182</v>
      </c>
      <c r="B81" s="19">
        <v>1478.1200000000001</v>
      </c>
      <c r="C81" s="140">
        <v>801.22</v>
      </c>
      <c r="D81" s="247">
        <f t="shared" si="38"/>
        <v>1.4974712216083564E-2</v>
      </c>
      <c r="E81" s="215">
        <f t="shared" si="39"/>
        <v>6.9932950882143916E-3</v>
      </c>
      <c r="F81" s="52">
        <f t="shared" si="34"/>
        <v>-0.45794658079181666</v>
      </c>
      <c r="H81" s="19">
        <v>1052.8009999999999</v>
      </c>
      <c r="I81" s="140">
        <v>597.19700000000012</v>
      </c>
      <c r="J81" s="214">
        <f t="shared" si="40"/>
        <v>1.2641419593569373E-2</v>
      </c>
      <c r="K81" s="215">
        <f t="shared" si="41"/>
        <v>6.756879532446935E-3</v>
      </c>
      <c r="L81" s="52">
        <f t="shared" si="35"/>
        <v>-0.43275414821984387</v>
      </c>
      <c r="N81" s="40">
        <f t="shared" ref="N81" si="50">(H81/B81)*10</f>
        <v>7.1225678564663211</v>
      </c>
      <c r="O81" s="143">
        <f t="shared" ref="O81" si="51">(I81/C81)*10</f>
        <v>7.4535957664561554</v>
      </c>
      <c r="P81" s="52">
        <f t="shared" ref="P81" si="52">(O81-N81)/N81</f>
        <v>4.6475922260158758E-2</v>
      </c>
    </row>
    <row r="82" spans="1:16" ht="20.100000000000001" customHeight="1" x14ac:dyDescent="0.25">
      <c r="A82" s="38" t="s">
        <v>201</v>
      </c>
      <c r="B82" s="19">
        <v>561.49999999999989</v>
      </c>
      <c r="C82" s="140">
        <v>495.06</v>
      </c>
      <c r="D82" s="247">
        <f t="shared" si="38"/>
        <v>5.6885103437683809E-3</v>
      </c>
      <c r="E82" s="215">
        <f t="shared" si="39"/>
        <v>4.3210362526789354E-3</v>
      </c>
      <c r="F82" s="52">
        <f t="shared" si="34"/>
        <v>-0.11832591273374871</v>
      </c>
      <c r="H82" s="19">
        <v>637.46100000000001</v>
      </c>
      <c r="I82" s="140">
        <v>556.36099999999999</v>
      </c>
      <c r="J82" s="214">
        <f t="shared" si="40"/>
        <v>7.6542594237052662E-3</v>
      </c>
      <c r="K82" s="215">
        <f t="shared" si="41"/>
        <v>6.2948478534749983E-3</v>
      </c>
      <c r="L82" s="52">
        <f t="shared" si="35"/>
        <v>-0.12722346935734111</v>
      </c>
      <c r="N82" s="40">
        <f t="shared" ref="N82" si="53">(H82/B82)*10</f>
        <v>11.352822796081925</v>
      </c>
      <c r="O82" s="143">
        <f t="shared" ref="O82" si="54">(I82/C82)*10</f>
        <v>11.238253949016281</v>
      </c>
      <c r="P82" s="52">
        <f t="shared" ref="P82" si="55">(O82-N82)/N82</f>
        <v>-1.0091661705948973E-2</v>
      </c>
    </row>
    <row r="83" spans="1:16" ht="20.100000000000001" customHeight="1" x14ac:dyDescent="0.25">
      <c r="A83" s="38" t="s">
        <v>208</v>
      </c>
      <c r="B83" s="19">
        <v>1142.47</v>
      </c>
      <c r="C83" s="140">
        <v>728.8599999999999</v>
      </c>
      <c r="D83" s="247">
        <f t="shared" si="38"/>
        <v>1.157426965707046E-2</v>
      </c>
      <c r="E83" s="215">
        <f t="shared" si="39"/>
        <v>6.3617147075658879E-3</v>
      </c>
      <c r="F83" s="52">
        <f t="shared" si="34"/>
        <v>-0.36203138813273006</v>
      </c>
      <c r="H83" s="19">
        <v>883.84900000000016</v>
      </c>
      <c r="I83" s="140">
        <v>553.30000000000018</v>
      </c>
      <c r="J83" s="214">
        <f t="shared" si="40"/>
        <v>1.0612742642110618E-2</v>
      </c>
      <c r="K83" s="215">
        <f t="shared" si="41"/>
        <v>6.2602147119005785E-3</v>
      </c>
      <c r="L83" s="52">
        <f t="shared" ref="L83" si="56">(I83-H83)/H83</f>
        <v>-0.37398809072590444</v>
      </c>
      <c r="N83" s="40">
        <f t="shared" ref="N83" si="57">(H83/B83)*10</f>
        <v>7.7362994214290106</v>
      </c>
      <c r="O83" s="143">
        <f t="shared" ref="O83" si="58">(I83/C83)*10</f>
        <v>7.5913069725324513</v>
      </c>
      <c r="P83" s="52">
        <f t="shared" ref="P83" si="59">(O83-N83)/N83</f>
        <v>-1.8741835210635757E-2</v>
      </c>
    </row>
    <row r="84" spans="1:16" ht="20.100000000000001" customHeight="1" x14ac:dyDescent="0.25">
      <c r="A84" s="38" t="s">
        <v>183</v>
      </c>
      <c r="B84" s="19">
        <v>727.61999999999989</v>
      </c>
      <c r="C84" s="140">
        <v>596.87</v>
      </c>
      <c r="D84" s="247">
        <f t="shared" si="38"/>
        <v>7.3714584084287613E-3</v>
      </c>
      <c r="E84" s="215">
        <f t="shared" si="39"/>
        <v>5.20966530953112E-3</v>
      </c>
      <c r="F84" s="52">
        <f t="shared" si="34"/>
        <v>-0.17969544542480953</v>
      </c>
      <c r="H84" s="19">
        <v>545.93399999999997</v>
      </c>
      <c r="I84" s="140">
        <v>467.53399999999999</v>
      </c>
      <c r="J84" s="214">
        <f t="shared" si="40"/>
        <v>6.5552566576168739E-3</v>
      </c>
      <c r="K84" s="215">
        <f t="shared" si="41"/>
        <v>5.2898305171041457E-3</v>
      </c>
      <c r="L84" s="52">
        <f t="shared" ref="L84:L94" si="60">(I84-H84)/H84</f>
        <v>-0.14360710269006874</v>
      </c>
      <c r="N84" s="40">
        <f t="shared" ref="N84:N90" si="61">(H84/B84)*10</f>
        <v>7.5030098128143816</v>
      </c>
      <c r="O84" s="143">
        <f t="shared" ref="O84:O90" si="62">(I84/C84)*10</f>
        <v>7.8330959840501277</v>
      </c>
      <c r="P84" s="52">
        <f t="shared" ref="P84:P90" si="63">(O84-N84)/N84</f>
        <v>4.3993834403893803E-2</v>
      </c>
    </row>
    <row r="85" spans="1:16" ht="20.100000000000001" customHeight="1" x14ac:dyDescent="0.25">
      <c r="A85" s="38" t="s">
        <v>233</v>
      </c>
      <c r="B85" s="19">
        <v>808.31000000000006</v>
      </c>
      <c r="C85" s="140">
        <v>462.21000000000004</v>
      </c>
      <c r="D85" s="247">
        <f t="shared" si="38"/>
        <v>8.1889221655768851E-3</v>
      </c>
      <c r="E85" s="215">
        <f t="shared" si="39"/>
        <v>4.0343113286283091E-3</v>
      </c>
      <c r="F85" s="52">
        <f t="shared" si="34"/>
        <v>-0.42817730821095867</v>
      </c>
      <c r="H85" s="19">
        <v>702.26699999999994</v>
      </c>
      <c r="I85" s="140">
        <v>395.83899999999994</v>
      </c>
      <c r="J85" s="214">
        <f t="shared" si="40"/>
        <v>8.4324120263156895E-3</v>
      </c>
      <c r="K85" s="215">
        <f t="shared" si="41"/>
        <v>4.4786501560527955E-3</v>
      </c>
      <c r="L85" s="52">
        <f t="shared" si="60"/>
        <v>-0.43634116368845471</v>
      </c>
      <c r="N85" s="40">
        <f t="shared" si="61"/>
        <v>8.6880899654835382</v>
      </c>
      <c r="O85" s="143">
        <f t="shared" si="62"/>
        <v>8.5640509725016738</v>
      </c>
      <c r="P85" s="52">
        <f t="shared" si="63"/>
        <v>-1.4276900155805529E-2</v>
      </c>
    </row>
    <row r="86" spans="1:16" ht="20.100000000000001" customHeight="1" x14ac:dyDescent="0.25">
      <c r="A86" s="38" t="s">
        <v>234</v>
      </c>
      <c r="B86" s="19">
        <v>290</v>
      </c>
      <c r="C86" s="140">
        <v>271.03999999999996</v>
      </c>
      <c r="D86" s="247">
        <f t="shared" si="38"/>
        <v>2.9379661615188436E-3</v>
      </c>
      <c r="E86" s="215">
        <f t="shared" si="39"/>
        <v>2.3657206518928986E-3</v>
      </c>
      <c r="F86" s="52">
        <f t="shared" si="34"/>
        <v>-6.5379310344827718E-2</v>
      </c>
      <c r="H86" s="19">
        <v>330.56200000000001</v>
      </c>
      <c r="I86" s="140">
        <v>250.411</v>
      </c>
      <c r="J86" s="214">
        <f t="shared" si="40"/>
        <v>3.9691954544966044E-3</v>
      </c>
      <c r="K86" s="215">
        <f t="shared" si="41"/>
        <v>2.8332308444274988E-3</v>
      </c>
      <c r="L86" s="52">
        <f t="shared" si="60"/>
        <v>-0.24246888632087174</v>
      </c>
      <c r="N86" s="40">
        <f t="shared" si="61"/>
        <v>11.398689655172413</v>
      </c>
      <c r="O86" s="143">
        <f t="shared" si="62"/>
        <v>9.2388946280991746</v>
      </c>
      <c r="P86" s="52">
        <f t="shared" si="63"/>
        <v>-0.18947748315028323</v>
      </c>
    </row>
    <row r="87" spans="1:16" ht="20.100000000000001" customHeight="1" x14ac:dyDescent="0.25">
      <c r="A87" s="38" t="s">
        <v>235</v>
      </c>
      <c r="B87" s="19">
        <v>477.90000000000003</v>
      </c>
      <c r="C87" s="140">
        <v>451.05999999999995</v>
      </c>
      <c r="D87" s="247">
        <f t="shared" si="38"/>
        <v>4.841565615827088E-3</v>
      </c>
      <c r="E87" s="215">
        <f t="shared" si="39"/>
        <v>3.9369906923067107E-3</v>
      </c>
      <c r="F87" s="52">
        <f t="shared" si="34"/>
        <v>-5.616237706633205E-2</v>
      </c>
      <c r="H87" s="19">
        <v>201.97300000000001</v>
      </c>
      <c r="I87" s="140">
        <v>207.42599999999999</v>
      </c>
      <c r="J87" s="214">
        <f t="shared" si="40"/>
        <v>2.4251738358645057E-3</v>
      </c>
      <c r="K87" s="215">
        <f t="shared" si="41"/>
        <v>2.3468846861208906E-3</v>
      </c>
      <c r="L87" s="52">
        <f t="shared" si="60"/>
        <v>2.6998658236496831E-2</v>
      </c>
      <c r="N87" s="40">
        <f t="shared" si="61"/>
        <v>4.226260724000837</v>
      </c>
      <c r="O87" s="143">
        <f t="shared" si="62"/>
        <v>4.5986343280273143</v>
      </c>
      <c r="P87" s="52">
        <f t="shared" si="63"/>
        <v>8.8109472733609709E-2</v>
      </c>
    </row>
    <row r="88" spans="1:16" ht="20.100000000000001" customHeight="1" x14ac:dyDescent="0.25">
      <c r="A88" s="38" t="s">
        <v>170</v>
      </c>
      <c r="B88" s="19">
        <v>302.28999999999991</v>
      </c>
      <c r="C88" s="140">
        <v>355.53999999999996</v>
      </c>
      <c r="D88" s="247">
        <f t="shared" si="38"/>
        <v>3.0624751412604515E-3</v>
      </c>
      <c r="E88" s="215">
        <f t="shared" si="39"/>
        <v>3.1032626939713742E-3</v>
      </c>
      <c r="F88" s="52">
        <f t="shared" si="34"/>
        <v>0.17615534751397688</v>
      </c>
      <c r="H88" s="19">
        <v>202.39600000000002</v>
      </c>
      <c r="I88" s="140">
        <v>198.24</v>
      </c>
      <c r="J88" s="214">
        <f t="shared" si="40"/>
        <v>2.4302529728410854E-3</v>
      </c>
      <c r="K88" s="215">
        <f t="shared" si="41"/>
        <v>2.2429513184297313E-3</v>
      </c>
      <c r="L88" s="52">
        <f t="shared" si="60"/>
        <v>-2.0534002648273708E-2</v>
      </c>
      <c r="N88" s="40">
        <f t="shared" si="61"/>
        <v>6.6954249230871046</v>
      </c>
      <c r="O88" s="143">
        <f t="shared" si="62"/>
        <v>5.5757439387973227</v>
      </c>
      <c r="P88" s="52">
        <f t="shared" si="63"/>
        <v>-0.16723075789094549</v>
      </c>
    </row>
    <row r="89" spans="1:16" ht="20.100000000000001" customHeight="1" x14ac:dyDescent="0.25">
      <c r="A89" s="38" t="s">
        <v>220</v>
      </c>
      <c r="B89" s="19">
        <v>314.07999999999993</v>
      </c>
      <c r="C89" s="140">
        <v>233.90999999999997</v>
      </c>
      <c r="D89" s="247">
        <f t="shared" si="38"/>
        <v>3.1819186621028905E-3</v>
      </c>
      <c r="E89" s="215">
        <f t="shared" si="39"/>
        <v>2.0416385687878837E-3</v>
      </c>
      <c r="F89" s="52">
        <f t="shared" si="34"/>
        <v>-0.25525343861436567</v>
      </c>
      <c r="H89" s="19">
        <v>323.26399999999995</v>
      </c>
      <c r="I89" s="140">
        <v>187.99099999999999</v>
      </c>
      <c r="J89" s="214">
        <f t="shared" si="40"/>
        <v>3.8815653323805827E-3</v>
      </c>
      <c r="K89" s="215">
        <f t="shared" si="41"/>
        <v>2.1269908257814949E-3</v>
      </c>
      <c r="L89" s="52">
        <f t="shared" si="60"/>
        <v>-0.41845983468620074</v>
      </c>
      <c r="N89" s="40">
        <f t="shared" si="61"/>
        <v>10.292409577177789</v>
      </c>
      <c r="O89" s="143">
        <f t="shared" si="62"/>
        <v>8.0368945320849896</v>
      </c>
      <c r="P89" s="52">
        <f t="shared" si="63"/>
        <v>-0.21914353759241564</v>
      </c>
    </row>
    <row r="90" spans="1:16" ht="20.100000000000001" customHeight="1" x14ac:dyDescent="0.25">
      <c r="A90" s="38" t="s">
        <v>204</v>
      </c>
      <c r="B90" s="19">
        <v>216.38</v>
      </c>
      <c r="C90" s="140">
        <v>207.86999999999995</v>
      </c>
      <c r="D90" s="247">
        <f t="shared" si="38"/>
        <v>2.1921279932049908E-3</v>
      </c>
      <c r="E90" s="215">
        <f t="shared" si="39"/>
        <v>1.814353423513049E-3</v>
      </c>
      <c r="F90" s="52">
        <f t="shared" si="34"/>
        <v>-3.932895831407731E-2</v>
      </c>
      <c r="H90" s="19">
        <v>179.82599999999999</v>
      </c>
      <c r="I90" s="140">
        <v>176.684</v>
      </c>
      <c r="J90" s="214">
        <f t="shared" si="40"/>
        <v>2.1592455932633102E-3</v>
      </c>
      <c r="K90" s="215">
        <f t="shared" si="41"/>
        <v>1.9990597797893391E-3</v>
      </c>
      <c r="L90" s="52">
        <f t="shared" si="60"/>
        <v>-1.7472445586288948E-2</v>
      </c>
      <c r="N90" s="40">
        <f t="shared" si="61"/>
        <v>8.3106571771882791</v>
      </c>
      <c r="O90" s="143">
        <f t="shared" si="62"/>
        <v>8.4997354115553012</v>
      </c>
      <c r="P90" s="52">
        <f t="shared" si="63"/>
        <v>2.2751297561162592E-2</v>
      </c>
    </row>
    <row r="91" spans="1:16" ht="20.100000000000001" customHeight="1" x14ac:dyDescent="0.25">
      <c r="A91" s="38" t="s">
        <v>236</v>
      </c>
      <c r="B91" s="19">
        <v>448.73</v>
      </c>
      <c r="C91" s="140">
        <v>335.09</v>
      </c>
      <c r="D91" s="247">
        <f t="shared" si="38"/>
        <v>4.5460467436494855E-3</v>
      </c>
      <c r="E91" s="215">
        <f t="shared" si="39"/>
        <v>2.9247687914801929E-3</v>
      </c>
      <c r="F91" s="52">
        <f t="shared" si="34"/>
        <v>-0.25324805562364905</v>
      </c>
      <c r="H91" s="19">
        <v>238.93599999999998</v>
      </c>
      <c r="I91" s="140">
        <v>175.78</v>
      </c>
      <c r="J91" s="214">
        <f t="shared" si="40"/>
        <v>2.8690039542222053E-3</v>
      </c>
      <c r="K91" s="215">
        <f t="shared" si="41"/>
        <v>1.9888316321306403E-3</v>
      </c>
      <c r="L91" s="52">
        <f t="shared" si="60"/>
        <v>-0.26432182676532623</v>
      </c>
      <c r="N91" s="40">
        <f t="shared" ref="N91:N94" si="64">(H91/B91)*10</f>
        <v>5.3247164219018108</v>
      </c>
      <c r="O91" s="143">
        <f t="shared" ref="O91:O94" si="65">(I91/C91)*10</f>
        <v>5.2457548718254801</v>
      </c>
      <c r="P91" s="52">
        <f t="shared" ref="P91:P94" si="66">(O91-N91)/N91</f>
        <v>-1.4829249826628014E-2</v>
      </c>
    </row>
    <row r="92" spans="1:16" ht="20.100000000000001" customHeight="1" x14ac:dyDescent="0.25">
      <c r="A92" s="38" t="s">
        <v>237</v>
      </c>
      <c r="B92" s="19">
        <v>161.78</v>
      </c>
      <c r="C92" s="140">
        <v>72.27</v>
      </c>
      <c r="D92" s="247">
        <f t="shared" si="38"/>
        <v>1.6389798814155812E-3</v>
      </c>
      <c r="E92" s="215">
        <f t="shared" si="39"/>
        <v>6.3079483291137762E-4</v>
      </c>
      <c r="F92" s="52">
        <f t="shared" si="34"/>
        <v>-0.55328223513413277</v>
      </c>
      <c r="H92" s="19">
        <v>219.52099999999999</v>
      </c>
      <c r="I92" s="140">
        <v>138.70599999999999</v>
      </c>
      <c r="J92" s="214">
        <f t="shared" si="40"/>
        <v>2.6358799721884216E-3</v>
      </c>
      <c r="K92" s="215">
        <f t="shared" si="41"/>
        <v>1.5693644348976708E-3</v>
      </c>
      <c r="L92" s="52">
        <f t="shared" si="60"/>
        <v>-0.36814245561928016</v>
      </c>
      <c r="N92" s="40">
        <f t="shared" si="64"/>
        <v>13.569106193596241</v>
      </c>
      <c r="O92" s="143">
        <f t="shared" si="65"/>
        <v>19.192749411927494</v>
      </c>
      <c r="P92" s="52">
        <f t="shared" si="66"/>
        <v>0.41444463165785056</v>
      </c>
    </row>
    <row r="93" spans="1:16" ht="20.100000000000001" customHeight="1" x14ac:dyDescent="0.25">
      <c r="A93" s="38" t="s">
        <v>210</v>
      </c>
      <c r="B93" s="19">
        <v>138.5</v>
      </c>
      <c r="C93" s="140">
        <v>191.34000000000003</v>
      </c>
      <c r="D93" s="247">
        <f t="shared" si="38"/>
        <v>1.4031321150702065E-3</v>
      </c>
      <c r="E93" s="215">
        <f t="shared" si="39"/>
        <v>1.6700744891277575E-3</v>
      </c>
      <c r="F93" s="52">
        <f t="shared" si="34"/>
        <v>0.38151624548736485</v>
      </c>
      <c r="H93" s="19">
        <v>95.906000000000006</v>
      </c>
      <c r="I93" s="140">
        <v>137.98699999999999</v>
      </c>
      <c r="J93" s="214">
        <f t="shared" si="40"/>
        <v>1.1515832408412079E-3</v>
      </c>
      <c r="K93" s="215">
        <f t="shared" si="41"/>
        <v>1.5612294369257633E-3</v>
      </c>
      <c r="L93" s="52">
        <f t="shared" si="60"/>
        <v>0.43877338227013934</v>
      </c>
      <c r="N93" s="40">
        <f t="shared" si="64"/>
        <v>6.9246209386281592</v>
      </c>
      <c r="O93" s="143">
        <f t="shared" si="65"/>
        <v>7.2116128357896923</v>
      </c>
      <c r="P93" s="52">
        <f t="shared" si="66"/>
        <v>4.1445141864817972E-2</v>
      </c>
    </row>
    <row r="94" spans="1:16" ht="20.100000000000001" customHeight="1" x14ac:dyDescent="0.25">
      <c r="A94" s="38" t="s">
        <v>200</v>
      </c>
      <c r="B94" s="19">
        <v>116.72</v>
      </c>
      <c r="C94" s="140">
        <v>186.91</v>
      </c>
      <c r="D94" s="247">
        <f t="shared" si="38"/>
        <v>1.1824807254223429E-3</v>
      </c>
      <c r="E94" s="215">
        <f t="shared" si="39"/>
        <v>1.6314080838448265E-3</v>
      </c>
      <c r="F94" s="52">
        <f t="shared" si="34"/>
        <v>0.60135366689513359</v>
      </c>
      <c r="H94" s="19">
        <v>66.206999999999994</v>
      </c>
      <c r="I94" s="140">
        <v>127.178</v>
      </c>
      <c r="J94" s="214">
        <f t="shared" si="40"/>
        <v>7.9497499245483961E-4</v>
      </c>
      <c r="K94" s="215">
        <f t="shared" ref="K94" si="67">I94/$I$96</f>
        <v>1.4389329236039969E-3</v>
      </c>
      <c r="L94" s="52">
        <f t="shared" si="60"/>
        <v>0.92091470690410393</v>
      </c>
      <c r="N94" s="40">
        <f t="shared" si="64"/>
        <v>5.6722926662097315</v>
      </c>
      <c r="O94" s="143">
        <f t="shared" si="65"/>
        <v>6.8042373334760047</v>
      </c>
      <c r="P94" s="52">
        <f t="shared" si="66"/>
        <v>0.19955681659540447</v>
      </c>
    </row>
    <row r="95" spans="1:16" ht="20.100000000000001" customHeight="1" thickBot="1" x14ac:dyDescent="0.3">
      <c r="A95" s="8" t="s">
        <v>17</v>
      </c>
      <c r="B95" s="19">
        <f>B96-SUM(B68:B94)</f>
        <v>3000.410000000018</v>
      </c>
      <c r="C95" s="142">
        <f>C96-SUM(C68:C94)</f>
        <v>2129.0700000000215</v>
      </c>
      <c r="D95" s="247">
        <f t="shared" si="38"/>
        <v>3.0396907071320024E-2</v>
      </c>
      <c r="E95" s="215">
        <f t="shared" si="39"/>
        <v>1.8583179118674978E-2</v>
      </c>
      <c r="F95" s="52">
        <f>(C95-B95)/B95</f>
        <v>-0.29040697771304297</v>
      </c>
      <c r="H95" s="19">
        <f>H96-SUM(H68:H94)</f>
        <v>2132.5460000000603</v>
      </c>
      <c r="I95" s="142">
        <f>I96-SUM(I68:I94)</f>
        <v>1650.4919999999547</v>
      </c>
      <c r="J95" s="214">
        <f t="shared" si="40"/>
        <v>2.5606367004389965E-2</v>
      </c>
      <c r="K95" s="215">
        <f t="shared" si="41"/>
        <v>1.8674198988385907E-2</v>
      </c>
      <c r="L95" s="52">
        <f>(I95-H95)/H95</f>
        <v>-0.22604623768964044</v>
      </c>
      <c r="N95" s="40">
        <f t="shared" si="36"/>
        <v>7.1075153062416385</v>
      </c>
      <c r="O95" s="143">
        <f t="shared" si="37"/>
        <v>7.7521734841970344</v>
      </c>
      <c r="P95" s="52">
        <f>(O95-N95)/N95</f>
        <v>9.0700920107660343E-2</v>
      </c>
    </row>
    <row r="96" spans="1:16" ht="26.25" customHeight="1" thickBot="1" x14ac:dyDescent="0.3">
      <c r="A96" s="12" t="s">
        <v>18</v>
      </c>
      <c r="B96" s="17">
        <v>98707.739999999991</v>
      </c>
      <c r="C96" s="145">
        <v>114569.74000000002</v>
      </c>
      <c r="D96" s="243">
        <f>SUM(D68:D95)</f>
        <v>1.0000000000000004</v>
      </c>
      <c r="E96" s="244">
        <f>SUM(E68:E95)</f>
        <v>1.0000000000000002</v>
      </c>
      <c r="F96" s="57">
        <f>(C96-B96)/B96</f>
        <v>0.1606966181172827</v>
      </c>
      <c r="G96" s="1"/>
      <c r="H96" s="17">
        <v>83281.865000000034</v>
      </c>
      <c r="I96" s="145">
        <v>88383.549999999974</v>
      </c>
      <c r="J96" s="255">
        <f t="shared" si="40"/>
        <v>1</v>
      </c>
      <c r="K96" s="244">
        <f t="shared" si="41"/>
        <v>1</v>
      </c>
      <c r="L96" s="57">
        <f>(I96-H96)/H96</f>
        <v>6.1258054199433899E-2</v>
      </c>
      <c r="M96" s="1"/>
      <c r="N96" s="37">
        <f t="shared" si="36"/>
        <v>8.437217284075194</v>
      </c>
      <c r="O96" s="150">
        <f t="shared" si="37"/>
        <v>7.7143886335082854</v>
      </c>
      <c r="P96" s="57">
        <f>(O96-N96)/N96</f>
        <v>-8.5671451407469359E-2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G17" sqref="G1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4" t="s">
        <v>16</v>
      </c>
      <c r="B3" s="317"/>
      <c r="C3" s="317"/>
      <c r="D3" s="353" t="s">
        <v>1</v>
      </c>
      <c r="E3" s="346"/>
      <c r="F3" s="353" t="s">
        <v>104</v>
      </c>
      <c r="G3" s="346"/>
      <c r="H3" s="130" t="s">
        <v>0</v>
      </c>
      <c r="J3" s="347" t="s">
        <v>19</v>
      </c>
      <c r="K3" s="346"/>
      <c r="L3" s="356" t="s">
        <v>104</v>
      </c>
      <c r="M3" s="357"/>
      <c r="N3" s="130" t="s">
        <v>0</v>
      </c>
      <c r="P3" s="345" t="s">
        <v>22</v>
      </c>
      <c r="Q3" s="346"/>
      <c r="R3" s="130" t="s">
        <v>0</v>
      </c>
    </row>
    <row r="4" spans="1:18" x14ac:dyDescent="0.25">
      <c r="A4" s="352"/>
      <c r="B4" s="318"/>
      <c r="C4" s="318"/>
      <c r="D4" s="354" t="s">
        <v>157</v>
      </c>
      <c r="E4" s="348"/>
      <c r="F4" s="354" t="str">
        <f>D4</f>
        <v>jan-set</v>
      </c>
      <c r="G4" s="348"/>
      <c r="H4" s="131" t="s">
        <v>151</v>
      </c>
      <c r="J4" s="343" t="str">
        <f>D4</f>
        <v>jan-set</v>
      </c>
      <c r="K4" s="348"/>
      <c r="L4" s="349" t="str">
        <f>D4</f>
        <v>jan-set</v>
      </c>
      <c r="M4" s="350"/>
      <c r="N4" s="131" t="str">
        <f>H4</f>
        <v>2023/2022</v>
      </c>
      <c r="P4" s="343" t="str">
        <f>D4</f>
        <v>jan-set</v>
      </c>
      <c r="Q4" s="344"/>
      <c r="R4" s="131" t="str">
        <f>N4</f>
        <v>2023/2022</v>
      </c>
    </row>
    <row r="5" spans="1:18" ht="19.5" customHeight="1" thickBot="1" x14ac:dyDescent="0.3">
      <c r="A5" s="335"/>
      <c r="B5" s="358"/>
      <c r="C5" s="358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9165.0300000000043</v>
      </c>
      <c r="E6" s="147">
        <v>7119.9200000000028</v>
      </c>
      <c r="F6" s="247">
        <f>D6/D8</f>
        <v>0.56653224061686003</v>
      </c>
      <c r="G6" s="246">
        <f>E6/E8</f>
        <v>0.51496898578901096</v>
      </c>
      <c r="H6" s="165">
        <f>(E6-D6)/D6</f>
        <v>-0.22314275021467475</v>
      </c>
      <c r="I6" s="1"/>
      <c r="J6" s="19">
        <v>4774.3200000000024</v>
      </c>
      <c r="K6" s="147">
        <v>3851.8790000000008</v>
      </c>
      <c r="L6" s="247">
        <f>J6/J8</f>
        <v>0.39766153375619467</v>
      </c>
      <c r="M6" s="246">
        <f>K6/K8</f>
        <v>0.34139900524975075</v>
      </c>
      <c r="N6" s="165">
        <f>(K6-J6)/J6</f>
        <v>-0.19320887581896504</v>
      </c>
      <c r="P6" s="27">
        <f t="shared" ref="P6:Q8" si="0">(J6/D6)*10</f>
        <v>5.2092791840288575</v>
      </c>
      <c r="Q6" s="152">
        <f t="shared" si="0"/>
        <v>5.4100032022831712</v>
      </c>
      <c r="R6" s="165">
        <f>(Q6-P6)/P6</f>
        <v>3.8532013962644586E-2</v>
      </c>
    </row>
    <row r="7" spans="1:18" ht="24" customHeight="1" thickBot="1" x14ac:dyDescent="0.3">
      <c r="A7" s="161" t="s">
        <v>21</v>
      </c>
      <c r="B7" s="1"/>
      <c r="C7" s="1"/>
      <c r="D7" s="117">
        <v>7012.3899999999985</v>
      </c>
      <c r="E7" s="140">
        <v>6705.9999999999991</v>
      </c>
      <c r="F7" s="247">
        <f>D7/D8</f>
        <v>0.43346775938314008</v>
      </c>
      <c r="G7" s="215">
        <f>E7/E8</f>
        <v>0.4850310142109891</v>
      </c>
      <c r="H7" s="55">
        <f t="shared" ref="H7:H8" si="1">(E7-D7)/D7</f>
        <v>-4.3692663984746923E-2</v>
      </c>
      <c r="J7" s="19">
        <v>7231.6689999999981</v>
      </c>
      <c r="K7" s="140">
        <v>7430.7520000000013</v>
      </c>
      <c r="L7" s="247">
        <f>J7/J8</f>
        <v>0.60233846624380527</v>
      </c>
      <c r="M7" s="215">
        <f>K7/K8</f>
        <v>0.65860099475024936</v>
      </c>
      <c r="N7" s="102">
        <f t="shared" ref="N7:N8" si="2">(K7-J7)/J7</f>
        <v>2.7529329674796141E-2</v>
      </c>
      <c r="P7" s="27">
        <f t="shared" si="0"/>
        <v>10.312702231336248</v>
      </c>
      <c r="Q7" s="152">
        <f t="shared" si="0"/>
        <v>11.080751565762007</v>
      </c>
      <c r="R7" s="102">
        <f t="shared" ref="R7:R8" si="3">(Q7-P7)/P7</f>
        <v>7.4476050718497389E-2</v>
      </c>
    </row>
    <row r="8" spans="1:18" ht="26.25" customHeight="1" thickBot="1" x14ac:dyDescent="0.3">
      <c r="A8" s="12" t="s">
        <v>12</v>
      </c>
      <c r="B8" s="162"/>
      <c r="C8" s="162"/>
      <c r="D8" s="163">
        <v>16177.420000000002</v>
      </c>
      <c r="E8" s="145">
        <v>13825.920000000002</v>
      </c>
      <c r="F8" s="243">
        <f>SUM(F6:F7)</f>
        <v>1</v>
      </c>
      <c r="G8" s="244">
        <f>SUM(G6:G7)</f>
        <v>1</v>
      </c>
      <c r="H8" s="164">
        <f t="shared" si="1"/>
        <v>-0.14535692341547662</v>
      </c>
      <c r="I8" s="1"/>
      <c r="J8" s="17">
        <v>12005.989000000001</v>
      </c>
      <c r="K8" s="145">
        <v>11282.631000000001</v>
      </c>
      <c r="L8" s="243">
        <f>SUM(L6:L7)</f>
        <v>1</v>
      </c>
      <c r="M8" s="244">
        <f>SUM(M6:M7)</f>
        <v>1</v>
      </c>
      <c r="N8" s="164">
        <f t="shared" si="2"/>
        <v>-6.0249763680443158E-2</v>
      </c>
      <c r="O8" s="1"/>
      <c r="P8" s="29">
        <f t="shared" si="0"/>
        <v>7.4214485375294705</v>
      </c>
      <c r="Q8" s="146">
        <f t="shared" si="0"/>
        <v>8.1604920323566166</v>
      </c>
      <c r="R8" s="164">
        <f t="shared" si="3"/>
        <v>9.9582108679981032E-2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topLeftCell="A62" workbookViewId="0">
      <selection activeCell="L72" sqref="L72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9" t="s">
        <v>3</v>
      </c>
      <c r="B4" s="353" t="s">
        <v>1</v>
      </c>
      <c r="C4" s="346"/>
      <c r="D4" s="353" t="s">
        <v>104</v>
      </c>
      <c r="E4" s="346"/>
      <c r="F4" s="130" t="s">
        <v>0</v>
      </c>
      <c r="H4" s="362" t="s">
        <v>19</v>
      </c>
      <c r="I4" s="363"/>
      <c r="J4" s="353" t="s">
        <v>104</v>
      </c>
      <c r="K4" s="351"/>
      <c r="L4" s="130" t="s">
        <v>0</v>
      </c>
      <c r="N4" s="345" t="s">
        <v>22</v>
      </c>
      <c r="O4" s="346"/>
      <c r="P4" s="130" t="s">
        <v>0</v>
      </c>
    </row>
    <row r="5" spans="1:16" x14ac:dyDescent="0.25">
      <c r="A5" s="360"/>
      <c r="B5" s="354" t="s">
        <v>157</v>
      </c>
      <c r="C5" s="348"/>
      <c r="D5" s="354" t="str">
        <f>B5</f>
        <v>jan-set</v>
      </c>
      <c r="E5" s="348"/>
      <c r="F5" s="131" t="s">
        <v>151</v>
      </c>
      <c r="H5" s="343" t="str">
        <f>B5</f>
        <v>jan-set</v>
      </c>
      <c r="I5" s="348"/>
      <c r="J5" s="354" t="str">
        <f>B5</f>
        <v>jan-set</v>
      </c>
      <c r="K5" s="344"/>
      <c r="L5" s="131" t="str">
        <f>F5</f>
        <v>2023/2022</v>
      </c>
      <c r="N5" s="343" t="str">
        <f>B5</f>
        <v>jan-set</v>
      </c>
      <c r="O5" s="344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1733.9300000000005</v>
      </c>
      <c r="C7" s="147">
        <v>1676.8100000000002</v>
      </c>
      <c r="D7" s="247">
        <f>B7/$B$33</f>
        <v>0.10718210938456194</v>
      </c>
      <c r="E7" s="246">
        <f t="shared" ref="E7:E32" si="0">C7/$C$33</f>
        <v>0.12128017520714718</v>
      </c>
      <c r="F7" s="52">
        <f>(C7-B7)/B7</f>
        <v>-3.2942506329552132E-2</v>
      </c>
      <c r="H7" s="39">
        <v>3141.1259999999993</v>
      </c>
      <c r="I7" s="147">
        <v>2864.62</v>
      </c>
      <c r="J7" s="247">
        <f>H7/$H$33</f>
        <v>0.26162992486499864</v>
      </c>
      <c r="K7" s="246">
        <f>I7/$I$33</f>
        <v>0.25389645376153847</v>
      </c>
      <c r="L7" s="52">
        <f>(I7-H7)/H7</f>
        <v>-8.8027669058802313E-2</v>
      </c>
      <c r="N7" s="27">
        <f t="shared" ref="N7:N33" si="1">(H7/B7)*10</f>
        <v>18.115644806883775</v>
      </c>
      <c r="O7" s="151">
        <f t="shared" ref="O7:O14" si="2">(I7/C7)*10</f>
        <v>17.083748307798736</v>
      </c>
      <c r="P7" s="61">
        <f>(O7-N7)/N7</f>
        <v>-5.6961621299448789E-2</v>
      </c>
    </row>
    <row r="8" spans="1:16" ht="20.100000000000001" customHeight="1" x14ac:dyDescent="0.25">
      <c r="A8" s="8" t="s">
        <v>165</v>
      </c>
      <c r="B8" s="19">
        <v>880.78</v>
      </c>
      <c r="C8" s="140">
        <v>1263.6599999999999</v>
      </c>
      <c r="D8" s="247">
        <f t="shared" ref="D8:D32" si="3">B8/$B$33</f>
        <v>5.4445022753937256E-2</v>
      </c>
      <c r="E8" s="215">
        <f t="shared" si="0"/>
        <v>9.1397896125538114E-2</v>
      </c>
      <c r="F8" s="52">
        <f t="shared" ref="F8:F31" si="4">(C8-B8)/B8</f>
        <v>0.43470560185290297</v>
      </c>
      <c r="H8" s="19">
        <v>848.19600000000003</v>
      </c>
      <c r="I8" s="140">
        <v>1351.403</v>
      </c>
      <c r="J8" s="247">
        <f t="shared" ref="J8:J32" si="5">H8/$H$33</f>
        <v>7.064774088998417E-2</v>
      </c>
      <c r="K8" s="215">
        <f t="shared" ref="K8:K32" si="6">I8/$I$33</f>
        <v>0.11977729307995628</v>
      </c>
      <c r="L8" s="52">
        <f t="shared" ref="L8:L33" si="7">(I8-H8)/H8</f>
        <v>0.59326735801630748</v>
      </c>
      <c r="N8" s="27">
        <f t="shared" si="1"/>
        <v>9.630055178364632</v>
      </c>
      <c r="O8" s="152">
        <f t="shared" si="2"/>
        <v>10.694356076792811</v>
      </c>
      <c r="P8" s="52">
        <f t="shared" ref="P8:P70" si="8">(O8-N8)/N8</f>
        <v>0.11051867083994403</v>
      </c>
    </row>
    <row r="9" spans="1:16" ht="20.100000000000001" customHeight="1" x14ac:dyDescent="0.25">
      <c r="A9" s="8" t="s">
        <v>164</v>
      </c>
      <c r="B9" s="19">
        <v>3966.2999999999997</v>
      </c>
      <c r="C9" s="140">
        <v>2959.95</v>
      </c>
      <c r="D9" s="247">
        <f t="shared" si="3"/>
        <v>0.24517506499800329</v>
      </c>
      <c r="E9" s="215">
        <f t="shared" si="0"/>
        <v>0.21408701916400502</v>
      </c>
      <c r="F9" s="52">
        <f t="shared" si="4"/>
        <v>-0.25372513425610771</v>
      </c>
      <c r="H9" s="19">
        <v>1569.269</v>
      </c>
      <c r="I9" s="140">
        <v>1132.075</v>
      </c>
      <c r="J9" s="247">
        <f t="shared" si="5"/>
        <v>0.13070718289013927</v>
      </c>
      <c r="K9" s="215">
        <f t="shared" si="6"/>
        <v>0.10033785559414292</v>
      </c>
      <c r="L9" s="52">
        <f t="shared" si="7"/>
        <v>-0.27859723221448968</v>
      </c>
      <c r="N9" s="27">
        <f t="shared" si="1"/>
        <v>3.9565060635857097</v>
      </c>
      <c r="O9" s="152">
        <f t="shared" si="2"/>
        <v>3.8246423081470975</v>
      </c>
      <c r="P9" s="52">
        <f t="shared" si="8"/>
        <v>-3.3328333969266419E-2</v>
      </c>
    </row>
    <row r="10" spans="1:16" ht="20.100000000000001" customHeight="1" x14ac:dyDescent="0.25">
      <c r="A10" s="8" t="s">
        <v>182</v>
      </c>
      <c r="B10" s="19">
        <v>1851.8899999999999</v>
      </c>
      <c r="C10" s="140">
        <v>1441.29</v>
      </c>
      <c r="D10" s="247">
        <f t="shared" si="3"/>
        <v>0.11447375415857407</v>
      </c>
      <c r="E10" s="215">
        <f t="shared" si="0"/>
        <v>0.10424550409665326</v>
      </c>
      <c r="F10" s="52">
        <f t="shared" si="4"/>
        <v>-0.22171943257968882</v>
      </c>
      <c r="H10" s="19">
        <v>1066.796</v>
      </c>
      <c r="I10" s="140">
        <v>999.48299999999995</v>
      </c>
      <c r="J10" s="247">
        <f t="shared" si="5"/>
        <v>8.8855320457148529E-2</v>
      </c>
      <c r="K10" s="215">
        <f t="shared" si="6"/>
        <v>8.8585986725968457E-2</v>
      </c>
      <c r="L10" s="52">
        <f t="shared" si="7"/>
        <v>-6.3098286832721631E-2</v>
      </c>
      <c r="N10" s="27">
        <f t="shared" si="1"/>
        <v>5.7605797320575203</v>
      </c>
      <c r="O10" s="152">
        <f t="shared" si="2"/>
        <v>6.9346418833128656</v>
      </c>
      <c r="P10" s="52">
        <f t="shared" si="8"/>
        <v>0.20380972156703447</v>
      </c>
    </row>
    <row r="11" spans="1:16" ht="20.100000000000001" customHeight="1" x14ac:dyDescent="0.25">
      <c r="A11" s="8" t="s">
        <v>168</v>
      </c>
      <c r="B11" s="19">
        <v>2244.7799999999997</v>
      </c>
      <c r="C11" s="140">
        <v>1608.2799999999997</v>
      </c>
      <c r="D11" s="247">
        <f t="shared" si="3"/>
        <v>0.13876007422691622</v>
      </c>
      <c r="E11" s="215">
        <f t="shared" si="0"/>
        <v>0.11632354302643151</v>
      </c>
      <c r="F11" s="52">
        <f t="shared" si="4"/>
        <v>-0.28354671727296221</v>
      </c>
      <c r="H11" s="19">
        <v>995.49799999999993</v>
      </c>
      <c r="I11" s="140">
        <v>732.48300000000006</v>
      </c>
      <c r="J11" s="247">
        <f t="shared" si="5"/>
        <v>8.2916784281578143E-2</v>
      </c>
      <c r="K11" s="215">
        <f t="shared" si="6"/>
        <v>6.4921293623801057E-2</v>
      </c>
      <c r="L11" s="52">
        <f t="shared" si="7"/>
        <v>-0.2642044484268174</v>
      </c>
      <c r="N11" s="27">
        <f t="shared" si="1"/>
        <v>4.4347241155035242</v>
      </c>
      <c r="O11" s="152">
        <f t="shared" si="2"/>
        <v>4.5544494739721948</v>
      </c>
      <c r="P11" s="52">
        <f t="shared" si="8"/>
        <v>2.6997250640714735E-2</v>
      </c>
    </row>
    <row r="12" spans="1:16" ht="20.100000000000001" customHeight="1" x14ac:dyDescent="0.25">
      <c r="A12" s="8" t="s">
        <v>171</v>
      </c>
      <c r="B12" s="19">
        <v>778.86999999999989</v>
      </c>
      <c r="C12" s="140">
        <v>713.05</v>
      </c>
      <c r="D12" s="247">
        <f t="shared" si="3"/>
        <v>4.8145501569471498E-2</v>
      </c>
      <c r="E12" s="215">
        <f t="shared" si="0"/>
        <v>5.1573421515530252E-2</v>
      </c>
      <c r="F12" s="52">
        <f t="shared" si="4"/>
        <v>-8.4507042253521056E-2</v>
      </c>
      <c r="H12" s="19">
        <v>603.34799999999996</v>
      </c>
      <c r="I12" s="140">
        <v>596.48900000000003</v>
      </c>
      <c r="J12" s="247">
        <f t="shared" si="5"/>
        <v>5.0253919106539251E-2</v>
      </c>
      <c r="K12" s="215">
        <f t="shared" si="6"/>
        <v>5.2867899340145054E-2</v>
      </c>
      <c r="L12" s="52">
        <f t="shared" si="7"/>
        <v>-1.1368231932483283E-2</v>
      </c>
      <c r="N12" s="27">
        <f t="shared" si="1"/>
        <v>7.7464531950132889</v>
      </c>
      <c r="O12" s="152">
        <f t="shared" si="2"/>
        <v>8.3653180001402436</v>
      </c>
      <c r="P12" s="52">
        <f t="shared" si="8"/>
        <v>7.9890085119902809E-2</v>
      </c>
    </row>
    <row r="13" spans="1:16" ht="20.100000000000001" customHeight="1" x14ac:dyDescent="0.25">
      <c r="A13" s="8" t="s">
        <v>178</v>
      </c>
      <c r="B13" s="19">
        <v>140.91</v>
      </c>
      <c r="C13" s="140">
        <v>198.92</v>
      </c>
      <c r="D13" s="247">
        <f t="shared" si="3"/>
        <v>8.7102887852327469E-3</v>
      </c>
      <c r="E13" s="215">
        <f t="shared" si="0"/>
        <v>1.4387469332963015E-2</v>
      </c>
      <c r="F13" s="52">
        <f t="shared" si="4"/>
        <v>0.41168121495990345</v>
      </c>
      <c r="H13" s="19">
        <v>325.54399999999998</v>
      </c>
      <c r="I13" s="140">
        <v>470.40599999999995</v>
      </c>
      <c r="J13" s="247">
        <f t="shared" si="5"/>
        <v>2.7115133955228514E-2</v>
      </c>
      <c r="K13" s="215">
        <f t="shared" si="6"/>
        <v>4.1692934919169124E-2</v>
      </c>
      <c r="L13" s="52">
        <f t="shared" si="7"/>
        <v>0.44498439535055162</v>
      </c>
      <c r="N13" s="27">
        <f t="shared" si="1"/>
        <v>23.102973529203034</v>
      </c>
      <c r="O13" s="152">
        <f t="shared" si="2"/>
        <v>23.647999195656546</v>
      </c>
      <c r="P13" s="52">
        <f t="shared" si="8"/>
        <v>2.3591147943124235E-2</v>
      </c>
    </row>
    <row r="14" spans="1:16" ht="20.100000000000001" customHeight="1" x14ac:dyDescent="0.25">
      <c r="A14" s="8" t="s">
        <v>174</v>
      </c>
      <c r="B14" s="19">
        <v>668.14999999999986</v>
      </c>
      <c r="C14" s="140">
        <v>385.78000000000003</v>
      </c>
      <c r="D14" s="247">
        <f t="shared" si="3"/>
        <v>4.1301394165447869E-2</v>
      </c>
      <c r="E14" s="215">
        <f t="shared" si="0"/>
        <v>2.7902663981854377E-2</v>
      </c>
      <c r="F14" s="52">
        <f t="shared" si="4"/>
        <v>-0.42261468233181154</v>
      </c>
      <c r="H14" s="19">
        <v>439.51400000000001</v>
      </c>
      <c r="I14" s="140">
        <v>277.77700000000004</v>
      </c>
      <c r="J14" s="247">
        <f t="shared" si="5"/>
        <v>3.6607896275767042E-2</v>
      </c>
      <c r="K14" s="215">
        <f t="shared" si="6"/>
        <v>2.4619878111763124E-2</v>
      </c>
      <c r="L14" s="52">
        <f t="shared" si="7"/>
        <v>-0.36799055320194568</v>
      </c>
      <c r="N14" s="27">
        <f t="shared" si="1"/>
        <v>6.578073785826537</v>
      </c>
      <c r="O14" s="152">
        <f t="shared" si="2"/>
        <v>7.2003991912488985</v>
      </c>
      <c r="P14" s="52">
        <f t="shared" si="8"/>
        <v>9.4606023842915304E-2</v>
      </c>
    </row>
    <row r="15" spans="1:16" ht="20.100000000000001" customHeight="1" x14ac:dyDescent="0.25">
      <c r="A15" s="8" t="s">
        <v>177</v>
      </c>
      <c r="B15" s="19">
        <v>128.02999999999997</v>
      </c>
      <c r="C15" s="140">
        <v>128.66999999999999</v>
      </c>
      <c r="D15" s="247">
        <f t="shared" si="3"/>
        <v>7.9141173314409789E-3</v>
      </c>
      <c r="E15" s="215">
        <f t="shared" si="0"/>
        <v>9.3064331342869056E-3</v>
      </c>
      <c r="F15" s="52">
        <f t="shared" si="4"/>
        <v>4.9988283995939615E-3</v>
      </c>
      <c r="H15" s="19">
        <v>124.64999999999999</v>
      </c>
      <c r="I15" s="140">
        <v>245.67699999999999</v>
      </c>
      <c r="J15" s="247">
        <f t="shared" si="5"/>
        <v>1.038231835794619E-2</v>
      </c>
      <c r="K15" s="215">
        <f t="shared" si="6"/>
        <v>2.1774797030940748E-2</v>
      </c>
      <c r="L15" s="52">
        <f t="shared" si="7"/>
        <v>0.9709346169273968</v>
      </c>
      <c r="N15" s="27">
        <f t="shared" ref="N15:N16" si="9">(H15/B15)*10</f>
        <v>9.7359993751464522</v>
      </c>
      <c r="O15" s="152">
        <f t="shared" ref="O15:O16" si="10">(I15/C15)*10</f>
        <v>19.093572705370327</v>
      </c>
      <c r="P15" s="52">
        <f t="shared" ref="P15:P16" si="11">(O15-N15)/N15</f>
        <v>0.96113125829808466</v>
      </c>
    </row>
    <row r="16" spans="1:16" ht="20.100000000000001" customHeight="1" x14ac:dyDescent="0.25">
      <c r="A16" s="8" t="s">
        <v>199</v>
      </c>
      <c r="B16" s="19">
        <v>13.05</v>
      </c>
      <c r="C16" s="140">
        <v>370.05</v>
      </c>
      <c r="D16" s="247">
        <f t="shared" si="3"/>
        <v>8.0667992794895577E-4</v>
      </c>
      <c r="E16" s="215">
        <f t="shared" si="0"/>
        <v>2.6764945840855443E-2</v>
      </c>
      <c r="F16" s="52">
        <f t="shared" si="4"/>
        <v>27.356321839080458</v>
      </c>
      <c r="H16" s="19">
        <v>6.5750000000000002</v>
      </c>
      <c r="I16" s="140">
        <v>211.28800000000001</v>
      </c>
      <c r="J16" s="247">
        <f t="shared" si="5"/>
        <v>5.476433469995684E-4</v>
      </c>
      <c r="K16" s="215">
        <f t="shared" si="6"/>
        <v>1.8726837738467211E-2</v>
      </c>
      <c r="L16" s="52">
        <f t="shared" si="7"/>
        <v>31.135057034220534</v>
      </c>
      <c r="N16" s="27">
        <f t="shared" si="9"/>
        <v>5.0383141762452111</v>
      </c>
      <c r="O16" s="152">
        <f t="shared" si="10"/>
        <v>5.7097149033914345</v>
      </c>
      <c r="P16" s="52">
        <f t="shared" si="11"/>
        <v>0.13325900363890822</v>
      </c>
    </row>
    <row r="17" spans="1:16" ht="20.100000000000001" customHeight="1" x14ac:dyDescent="0.25">
      <c r="A17" s="8" t="s">
        <v>173</v>
      </c>
      <c r="B17" s="19">
        <v>752.94999999999993</v>
      </c>
      <c r="C17" s="140">
        <v>454.46000000000004</v>
      </c>
      <c r="D17" s="247">
        <f t="shared" si="3"/>
        <v>4.6543268333269439E-2</v>
      </c>
      <c r="E17" s="215">
        <f t="shared" si="0"/>
        <v>3.2870145350182851E-2</v>
      </c>
      <c r="F17" s="52">
        <f t="shared" si="4"/>
        <v>-0.3964273856165747</v>
      </c>
      <c r="H17" s="19">
        <v>541.13700000000006</v>
      </c>
      <c r="I17" s="140">
        <v>207.107</v>
      </c>
      <c r="J17" s="247">
        <f t="shared" si="5"/>
        <v>4.5072255188639616E-2</v>
      </c>
      <c r="K17" s="215">
        <f t="shared" si="6"/>
        <v>1.835626814348533E-2</v>
      </c>
      <c r="L17" s="52">
        <f t="shared" si="7"/>
        <v>-0.61727436859797069</v>
      </c>
      <c r="N17" s="27">
        <f t="shared" ref="N17:N20" si="12">(H17/B17)*10</f>
        <v>7.1868915598645344</v>
      </c>
      <c r="O17" s="152">
        <f t="shared" ref="O17:O20" si="13">(I17/C17)*10</f>
        <v>4.5572107556220569</v>
      </c>
      <c r="P17" s="52">
        <f t="shared" ref="P17:P20" si="14">(O17-N17)/N17</f>
        <v>-0.36589960796514986</v>
      </c>
    </row>
    <row r="18" spans="1:16" ht="20.100000000000001" customHeight="1" x14ac:dyDescent="0.25">
      <c r="A18" s="8" t="s">
        <v>169</v>
      </c>
      <c r="B18" s="19">
        <v>353.78999999999996</v>
      </c>
      <c r="C18" s="140">
        <v>304.44</v>
      </c>
      <c r="D18" s="247">
        <f t="shared" si="3"/>
        <v>2.1869371012188586E-2</v>
      </c>
      <c r="E18" s="215">
        <f t="shared" si="0"/>
        <v>2.2019511179002919E-2</v>
      </c>
      <c r="F18" s="52">
        <f>(C18-B18)/B18</f>
        <v>-0.1394895276859153</v>
      </c>
      <c r="H18" s="19">
        <v>197.32099999999997</v>
      </c>
      <c r="I18" s="140">
        <v>202.05900000000003</v>
      </c>
      <c r="J18" s="247">
        <f t="shared" si="5"/>
        <v>1.6435214125217007E-2</v>
      </c>
      <c r="K18" s="215">
        <f t="shared" si="6"/>
        <v>1.7908854769778437E-2</v>
      </c>
      <c r="L18" s="52">
        <f t="shared" si="7"/>
        <v>2.4011635862376823E-2</v>
      </c>
      <c r="N18" s="27">
        <f t="shared" si="12"/>
        <v>5.5773481443794335</v>
      </c>
      <c r="O18" s="152">
        <f t="shared" si="13"/>
        <v>6.6370713441072136</v>
      </c>
      <c r="P18" s="52">
        <f t="shared" si="14"/>
        <v>0.19000485038677656</v>
      </c>
    </row>
    <row r="19" spans="1:16" ht="20.100000000000001" customHeight="1" x14ac:dyDescent="0.25">
      <c r="A19" s="8" t="s">
        <v>167</v>
      </c>
      <c r="B19" s="19">
        <v>341.21</v>
      </c>
      <c r="C19" s="140">
        <v>220.52999999999997</v>
      </c>
      <c r="D19" s="247">
        <f t="shared" si="3"/>
        <v>2.1091743924556566E-2</v>
      </c>
      <c r="E19" s="215">
        <f t="shared" si="0"/>
        <v>1.5950475628384947E-2</v>
      </c>
      <c r="F19" s="52">
        <f t="shared" ref="F19:F20" si="15">(C19-B19)/B19</f>
        <v>-0.35368248292840193</v>
      </c>
      <c r="H19" s="19">
        <v>258.57799999999997</v>
      </c>
      <c r="I19" s="140">
        <v>194.39500000000001</v>
      </c>
      <c r="J19" s="247">
        <f t="shared" si="5"/>
        <v>2.1537417700449337E-2</v>
      </c>
      <c r="K19" s="215">
        <f t="shared" si="6"/>
        <v>1.7229580582755925E-2</v>
      </c>
      <c r="L19" s="52">
        <f t="shared" ref="L19" si="16">(I19-H19)/H19</f>
        <v>-0.24821523872873938</v>
      </c>
      <c r="N19" s="27">
        <f t="shared" ref="N19" si="17">(H19/B19)*10</f>
        <v>7.5782655842443072</v>
      </c>
      <c r="O19" s="152">
        <f t="shared" ref="O19" si="18">(I19/C19)*10</f>
        <v>8.8149004670566384</v>
      </c>
      <c r="P19" s="52">
        <f t="shared" ref="P19" si="19">(O19-N19)/N19</f>
        <v>0.16318178204038841</v>
      </c>
    </row>
    <row r="20" spans="1:16" ht="20.100000000000001" customHeight="1" x14ac:dyDescent="0.25">
      <c r="A20" s="8" t="s">
        <v>183</v>
      </c>
      <c r="B20" s="19">
        <v>559.62000000000012</v>
      </c>
      <c r="C20" s="140">
        <v>144.59</v>
      </c>
      <c r="D20" s="247">
        <f t="shared" si="3"/>
        <v>3.4592660634390399E-2</v>
      </c>
      <c r="E20" s="215">
        <f t="shared" si="0"/>
        <v>1.0457893579595428E-2</v>
      </c>
      <c r="F20" s="52">
        <f t="shared" si="15"/>
        <v>-0.74162824773953751</v>
      </c>
      <c r="H20" s="19">
        <v>398.25799999999998</v>
      </c>
      <c r="I20" s="140">
        <v>183.67499999999998</v>
      </c>
      <c r="J20" s="247">
        <f t="shared" si="5"/>
        <v>3.3171611268342831E-2</v>
      </c>
      <c r="K20" s="215">
        <f t="shared" si="6"/>
        <v>1.627944758629437E-2</v>
      </c>
      <c r="L20" s="52">
        <f t="shared" si="7"/>
        <v>-0.5388039913824707</v>
      </c>
      <c r="N20" s="27">
        <f t="shared" si="12"/>
        <v>7.1165791072513471</v>
      </c>
      <c r="O20" s="152">
        <f t="shared" si="13"/>
        <v>12.703160661179886</v>
      </c>
      <c r="P20" s="52">
        <f t="shared" si="14"/>
        <v>0.78500940827541188</v>
      </c>
    </row>
    <row r="21" spans="1:16" ht="20.100000000000001" customHeight="1" x14ac:dyDescent="0.25">
      <c r="A21" s="8" t="s">
        <v>176</v>
      </c>
      <c r="B21" s="19">
        <v>370.42999999999995</v>
      </c>
      <c r="C21" s="140">
        <v>187.73000000000002</v>
      </c>
      <c r="D21" s="247">
        <f t="shared" si="3"/>
        <v>2.2897965188515834E-2</v>
      </c>
      <c r="E21" s="215">
        <f t="shared" si="0"/>
        <v>1.3578119937045784E-2</v>
      </c>
      <c r="F21" s="52">
        <f t="shared" si="4"/>
        <v>-0.49321059309451165</v>
      </c>
      <c r="H21" s="19">
        <v>331.30600000000004</v>
      </c>
      <c r="I21" s="140">
        <v>153.249</v>
      </c>
      <c r="J21" s="247">
        <f t="shared" si="5"/>
        <v>2.7595061098256886E-2</v>
      </c>
      <c r="K21" s="215">
        <f t="shared" si="6"/>
        <v>1.3582736154359744E-2</v>
      </c>
      <c r="L21" s="52">
        <f t="shared" si="7"/>
        <v>-0.5374397083059167</v>
      </c>
      <c r="N21" s="27">
        <f t="shared" ref="N21:N32" si="20">(H21/B21)*10</f>
        <v>8.9438220446508137</v>
      </c>
      <c r="O21" s="152">
        <f t="shared" ref="O21:O32" si="21">(I21/C21)*10</f>
        <v>8.1632663932243101</v>
      </c>
      <c r="P21" s="52">
        <f t="shared" ref="P21:P32" si="22">(O21-N21)/N21</f>
        <v>-8.7273164373093043E-2</v>
      </c>
    </row>
    <row r="22" spans="1:16" ht="20.100000000000001" customHeight="1" x14ac:dyDescent="0.25">
      <c r="A22" s="8" t="s">
        <v>172</v>
      </c>
      <c r="B22" s="19">
        <v>114.44000000000001</v>
      </c>
      <c r="C22" s="140">
        <v>184.94000000000003</v>
      </c>
      <c r="D22" s="247">
        <f t="shared" si="3"/>
        <v>7.0740575444044832E-3</v>
      </c>
      <c r="E22" s="215">
        <f t="shared" si="0"/>
        <v>1.3376325047447117E-2</v>
      </c>
      <c r="F22" s="52">
        <f t="shared" si="4"/>
        <v>0.61604334148898987</v>
      </c>
      <c r="H22" s="19">
        <v>80.628000000000014</v>
      </c>
      <c r="I22" s="140">
        <v>148.87999999999997</v>
      </c>
      <c r="J22" s="247">
        <f t="shared" si="5"/>
        <v>6.7156483318450508E-3</v>
      </c>
      <c r="K22" s="215">
        <f t="shared" si="6"/>
        <v>1.3195503779216036E-2</v>
      </c>
      <c r="L22" s="52">
        <f t="shared" ref="L22" si="23">(I22-H22)/H22</f>
        <v>0.84650493625043333</v>
      </c>
      <c r="N22" s="27">
        <f t="shared" ref="N22" si="24">(H22/B22)*10</f>
        <v>7.0454386578119541</v>
      </c>
      <c r="O22" s="152">
        <f t="shared" ref="O22" si="25">(I22/C22)*10</f>
        <v>8.0501784362495918</v>
      </c>
      <c r="P22" s="52">
        <f t="shared" ref="P22" si="26">(O22-N22)/N22</f>
        <v>0.14260854820211746</v>
      </c>
    </row>
    <row r="23" spans="1:16" ht="20.100000000000001" customHeight="1" x14ac:dyDescent="0.25">
      <c r="A23" s="8" t="s">
        <v>166</v>
      </c>
      <c r="B23" s="19">
        <v>174</v>
      </c>
      <c r="C23" s="140">
        <v>304.55</v>
      </c>
      <c r="D23" s="247">
        <f t="shared" si="3"/>
        <v>1.0755732372652742E-2</v>
      </c>
      <c r="E23" s="215">
        <f t="shared" si="0"/>
        <v>2.2027467249918997E-2</v>
      </c>
      <c r="F23" s="52">
        <f t="shared" si="4"/>
        <v>0.75028735632183918</v>
      </c>
      <c r="H23" s="19">
        <v>79.781999999999996</v>
      </c>
      <c r="I23" s="140">
        <v>147.82899999999998</v>
      </c>
      <c r="J23" s="247">
        <f t="shared" si="5"/>
        <v>6.6451834996683751E-3</v>
      </c>
      <c r="K23" s="215">
        <f t="shared" si="6"/>
        <v>1.310235174756668E-2</v>
      </c>
      <c r="L23" s="52">
        <f t="shared" si="7"/>
        <v>0.85291168433982589</v>
      </c>
      <c r="N23" s="27">
        <f t="shared" si="20"/>
        <v>4.5851724137931029</v>
      </c>
      <c r="O23" s="152">
        <f t="shared" si="21"/>
        <v>4.8540141191922501</v>
      </c>
      <c r="P23" s="52">
        <f t="shared" si="22"/>
        <v>5.8632845428106109E-2</v>
      </c>
    </row>
    <row r="24" spans="1:16" ht="20.100000000000001" customHeight="1" x14ac:dyDescent="0.25">
      <c r="A24" s="8" t="s">
        <v>238</v>
      </c>
      <c r="B24" s="19"/>
      <c r="C24" s="140">
        <v>9.5399999999999991</v>
      </c>
      <c r="D24" s="247">
        <f t="shared" si="3"/>
        <v>0</v>
      </c>
      <c r="E24" s="215">
        <f t="shared" si="0"/>
        <v>6.9000833217608664E-4</v>
      </c>
      <c r="F24" s="52"/>
      <c r="H24" s="19"/>
      <c r="I24" s="140">
        <v>122.11200000000001</v>
      </c>
      <c r="J24" s="247">
        <f t="shared" si="5"/>
        <v>0</v>
      </c>
      <c r="K24" s="215">
        <f t="shared" si="6"/>
        <v>1.0823007505962044E-2</v>
      </c>
      <c r="L24" s="52"/>
      <c r="N24" s="27"/>
      <c r="O24" s="152">
        <f t="shared" si="21"/>
        <v>128.00000000000003</v>
      </c>
      <c r="P24" s="52"/>
    </row>
    <row r="25" spans="1:16" ht="20.100000000000001" customHeight="1" x14ac:dyDescent="0.25">
      <c r="A25" s="8" t="s">
        <v>175</v>
      </c>
      <c r="B25" s="19">
        <v>80.489999999999995</v>
      </c>
      <c r="C25" s="140">
        <v>71.16</v>
      </c>
      <c r="D25" s="247">
        <f t="shared" si="3"/>
        <v>4.9754534406598805E-3</v>
      </c>
      <c r="E25" s="215">
        <f t="shared" si="0"/>
        <v>5.1468546035272882E-3</v>
      </c>
      <c r="F25" s="52">
        <f t="shared" si="4"/>
        <v>-0.11591502049944091</v>
      </c>
      <c r="H25" s="19">
        <v>90.509</v>
      </c>
      <c r="I25" s="140">
        <v>103.807</v>
      </c>
      <c r="J25" s="247">
        <f t="shared" si="5"/>
        <v>7.5386542499747428E-3</v>
      </c>
      <c r="K25" s="215">
        <f t="shared" si="6"/>
        <v>9.200602235418319E-3</v>
      </c>
      <c r="L25" s="52">
        <f t="shared" si="7"/>
        <v>0.14692461523163444</v>
      </c>
      <c r="N25" s="27">
        <f t="shared" si="20"/>
        <v>11.244750900733012</v>
      </c>
      <c r="O25" s="152">
        <f t="shared" si="21"/>
        <v>14.587830241708826</v>
      </c>
      <c r="P25" s="52">
        <f t="shared" si="22"/>
        <v>0.29730132490154931</v>
      </c>
    </row>
    <row r="26" spans="1:16" ht="20.100000000000001" customHeight="1" x14ac:dyDescent="0.25">
      <c r="A26" s="8" t="s">
        <v>185</v>
      </c>
      <c r="B26" s="19">
        <v>99.61999999999999</v>
      </c>
      <c r="C26" s="140">
        <v>109.02</v>
      </c>
      <c r="D26" s="247">
        <f t="shared" si="3"/>
        <v>6.1579658561130238E-3</v>
      </c>
      <c r="E26" s="215">
        <f t="shared" si="0"/>
        <v>7.8851895570059716E-3</v>
      </c>
      <c r="F26" s="52">
        <f t="shared" si="4"/>
        <v>9.4358562537643104E-2</v>
      </c>
      <c r="H26" s="19">
        <v>133.51599999999999</v>
      </c>
      <c r="I26" s="140">
        <v>99.373000000000005</v>
      </c>
      <c r="J26" s="247">
        <f t="shared" si="5"/>
        <v>1.1120783135816634E-2</v>
      </c>
      <c r="K26" s="215">
        <f t="shared" si="6"/>
        <v>8.8076087926654712E-3</v>
      </c>
      <c r="L26" s="52">
        <f t="shared" si="7"/>
        <v>-0.2557221606399232</v>
      </c>
      <c r="N26" s="27">
        <f t="shared" si="20"/>
        <v>13.402529612527605</v>
      </c>
      <c r="O26" s="152">
        <f t="shared" si="21"/>
        <v>9.1151164923867185</v>
      </c>
      <c r="P26" s="52">
        <f t="shared" si="22"/>
        <v>-0.31989581400613792</v>
      </c>
    </row>
    <row r="27" spans="1:16" ht="20.100000000000001" customHeight="1" x14ac:dyDescent="0.25">
      <c r="A27" s="8" t="s">
        <v>189</v>
      </c>
      <c r="B27" s="19">
        <v>172.15000000000006</v>
      </c>
      <c r="C27" s="140">
        <v>167.64000000000001</v>
      </c>
      <c r="D27" s="247">
        <f t="shared" si="3"/>
        <v>1.064137544800098E-2</v>
      </c>
      <c r="E27" s="215">
        <f t="shared" si="0"/>
        <v>1.2125052076100545E-2</v>
      </c>
      <c r="F27" s="52">
        <f t="shared" si="4"/>
        <v>-2.6198083067092919E-2</v>
      </c>
      <c r="H27" s="19">
        <v>96.56</v>
      </c>
      <c r="I27" s="140">
        <v>91.180000000000021</v>
      </c>
      <c r="J27" s="247">
        <f t="shared" si="5"/>
        <v>8.0426527127419514E-3</v>
      </c>
      <c r="K27" s="215">
        <f t="shared" si="6"/>
        <v>8.0814483784854823E-3</v>
      </c>
      <c r="L27" s="52">
        <f t="shared" si="7"/>
        <v>-5.5716652858326235E-2</v>
      </c>
      <c r="N27" s="27">
        <f t="shared" si="20"/>
        <v>5.6090618646529169</v>
      </c>
      <c r="O27" s="152">
        <f t="shared" si="21"/>
        <v>5.4390360295872124</v>
      </c>
      <c r="P27" s="52">
        <f t="shared" si="22"/>
        <v>-3.0312704542834541E-2</v>
      </c>
    </row>
    <row r="28" spans="1:16" ht="20.100000000000001" customHeight="1" x14ac:dyDescent="0.25">
      <c r="A28" s="8" t="s">
        <v>197</v>
      </c>
      <c r="B28" s="19">
        <v>104.29999999999998</v>
      </c>
      <c r="C28" s="140">
        <v>123.29999999999998</v>
      </c>
      <c r="D28" s="247">
        <f t="shared" si="3"/>
        <v>6.4472579682050626E-3</v>
      </c>
      <c r="E28" s="215">
        <f t="shared" si="0"/>
        <v>8.9180322177475346E-3</v>
      </c>
      <c r="F28" s="52">
        <f t="shared" si="4"/>
        <v>0.18216682646212851</v>
      </c>
      <c r="H28" s="19">
        <v>120.352</v>
      </c>
      <c r="I28" s="140">
        <v>90.914999999999992</v>
      </c>
      <c r="J28" s="247">
        <f t="shared" si="5"/>
        <v>1.0024330357124267E-2</v>
      </c>
      <c r="K28" s="215">
        <f t="shared" si="6"/>
        <v>8.0579609490020552E-3</v>
      </c>
      <c r="L28" s="52">
        <f t="shared" si="7"/>
        <v>-0.24459086679074724</v>
      </c>
      <c r="N28" s="27">
        <f t="shared" si="20"/>
        <v>11.539022051773733</v>
      </c>
      <c r="O28" s="152">
        <f t="shared" si="21"/>
        <v>7.3734793187347938</v>
      </c>
      <c r="P28" s="52">
        <f t="shared" si="22"/>
        <v>-0.36099616712307336</v>
      </c>
    </row>
    <row r="29" spans="1:16" ht="20.100000000000001" customHeight="1" x14ac:dyDescent="0.25">
      <c r="A29" s="8" t="s">
        <v>179</v>
      </c>
      <c r="B29" s="19">
        <v>161.55000000000001</v>
      </c>
      <c r="C29" s="140">
        <v>113.4</v>
      </c>
      <c r="D29" s="247">
        <f t="shared" si="3"/>
        <v>9.9861411770232802E-3</v>
      </c>
      <c r="E29" s="215">
        <f t="shared" si="0"/>
        <v>8.2019858353006535E-3</v>
      </c>
      <c r="F29" s="52">
        <f t="shared" si="4"/>
        <v>-0.29805013927576601</v>
      </c>
      <c r="H29" s="19">
        <v>110.676</v>
      </c>
      <c r="I29" s="140">
        <v>72.186000000000007</v>
      </c>
      <c r="J29" s="247">
        <f t="shared" si="5"/>
        <v>9.2183992505740272E-3</v>
      </c>
      <c r="K29" s="215">
        <f t="shared" si="6"/>
        <v>6.3979757912848538E-3</v>
      </c>
      <c r="L29" s="52">
        <f t="shared" si="7"/>
        <v>-0.3477718746611731</v>
      </c>
      <c r="N29" s="27">
        <f t="shared" si="20"/>
        <v>6.8508820798514396</v>
      </c>
      <c r="O29" s="152">
        <f t="shared" si="21"/>
        <v>6.3656084656084655</v>
      </c>
      <c r="P29" s="52">
        <f t="shared" si="22"/>
        <v>-7.0833742076830089E-2</v>
      </c>
    </row>
    <row r="30" spans="1:16" ht="20.100000000000001" customHeight="1" x14ac:dyDescent="0.25">
      <c r="A30" s="8" t="s">
        <v>207</v>
      </c>
      <c r="B30" s="19">
        <v>12.32</v>
      </c>
      <c r="C30" s="140">
        <v>21.419999999999998</v>
      </c>
      <c r="D30" s="247">
        <f t="shared" si="3"/>
        <v>7.6155530362690684E-4</v>
      </c>
      <c r="E30" s="215">
        <f t="shared" si="0"/>
        <v>1.5492639911123456E-3</v>
      </c>
      <c r="F30" s="52">
        <f t="shared" si="4"/>
        <v>0.73863636363636342</v>
      </c>
      <c r="H30" s="19">
        <v>38.997999999999998</v>
      </c>
      <c r="I30" s="140">
        <v>66.587000000000003</v>
      </c>
      <c r="J30" s="247">
        <f t="shared" si="5"/>
        <v>3.2482122047588088E-3</v>
      </c>
      <c r="K30" s="215">
        <f t="shared" si="6"/>
        <v>5.9017262906143099E-3</v>
      </c>
      <c r="L30" s="52">
        <f t="shared" si="7"/>
        <v>0.70744653571978067</v>
      </c>
      <c r="N30" s="27">
        <f t="shared" si="20"/>
        <v>31.654220779220775</v>
      </c>
      <c r="O30" s="152">
        <f t="shared" si="21"/>
        <v>31.086367880485533</v>
      </c>
      <c r="P30" s="52">
        <f t="shared" si="22"/>
        <v>-1.7939247429145582E-2</v>
      </c>
    </row>
    <row r="31" spans="1:16" ht="20.100000000000001" customHeight="1" x14ac:dyDescent="0.25">
      <c r="A31" s="8" t="s">
        <v>187</v>
      </c>
      <c r="B31" s="19">
        <v>36.309999999999995</v>
      </c>
      <c r="C31" s="140">
        <v>76.95999999999998</v>
      </c>
      <c r="D31" s="247">
        <f t="shared" si="3"/>
        <v>2.2444864508679371E-3</v>
      </c>
      <c r="E31" s="215">
        <f t="shared" si="0"/>
        <v>5.5663565245567736E-3</v>
      </c>
      <c r="F31" s="52">
        <f t="shared" si="4"/>
        <v>1.119526301294409</v>
      </c>
      <c r="H31" s="19">
        <v>28.173999999999996</v>
      </c>
      <c r="I31" s="140">
        <v>64.544999999999987</v>
      </c>
      <c r="J31" s="247">
        <f t="shared" si="5"/>
        <v>2.3466621533636254E-3</v>
      </c>
      <c r="K31" s="215">
        <f t="shared" si="6"/>
        <v>5.7207401358778821E-3</v>
      </c>
      <c r="L31" s="52">
        <f t="shared" si="7"/>
        <v>1.290942003265422</v>
      </c>
      <c r="N31" s="27">
        <f t="shared" si="20"/>
        <v>7.7592949600660974</v>
      </c>
      <c r="O31" s="152">
        <f t="shared" si="21"/>
        <v>8.3868243243243246</v>
      </c>
      <c r="P31" s="52">
        <f t="shared" si="22"/>
        <v>8.0874534025045172E-2</v>
      </c>
    </row>
    <row r="32" spans="1:16" ht="20.100000000000001" customHeight="1" thickBot="1" x14ac:dyDescent="0.3">
      <c r="A32" s="8" t="s">
        <v>17</v>
      </c>
      <c r="B32" s="19">
        <f>B33-SUM(B7:B31)</f>
        <v>437.55000000000655</v>
      </c>
      <c r="C32" s="140">
        <f>C33-SUM(C7:C31)</f>
        <v>585.78000000000065</v>
      </c>
      <c r="D32" s="247">
        <f t="shared" si="3"/>
        <v>2.7046958043990106E-2</v>
      </c>
      <c r="E32" s="215">
        <f t="shared" si="0"/>
        <v>4.2368247465629824E-2</v>
      </c>
      <c r="F32" s="52">
        <f t="shared" ref="F32" si="27">(C32-B32)/B32</f>
        <v>0.338772711690074</v>
      </c>
      <c r="H32" s="19">
        <f>H33-SUM(H7:H31)</f>
        <v>379.67799999999806</v>
      </c>
      <c r="I32" s="140">
        <f>I33-SUM(I7:I31)</f>
        <v>453.03099999999904</v>
      </c>
      <c r="J32" s="247">
        <f t="shared" si="5"/>
        <v>3.16240502968975E-2</v>
      </c>
      <c r="K32" s="215">
        <f t="shared" si="6"/>
        <v>4.0152957231340734E-2</v>
      </c>
      <c r="L32" s="52">
        <f t="shared" si="7"/>
        <v>0.19319792034303107</v>
      </c>
      <c r="N32" s="27">
        <f t="shared" si="20"/>
        <v>8.6773625871327251</v>
      </c>
      <c r="O32" s="152">
        <f t="shared" si="21"/>
        <v>7.7338079142339877</v>
      </c>
      <c r="P32" s="52">
        <f t="shared" si="22"/>
        <v>-0.10873749522670548</v>
      </c>
    </row>
    <row r="33" spans="1:16" ht="26.25" customHeight="1" thickBot="1" x14ac:dyDescent="0.3">
      <c r="A33" s="12" t="s">
        <v>18</v>
      </c>
      <c r="B33" s="17">
        <v>16177.420000000006</v>
      </c>
      <c r="C33" s="145">
        <v>13825.919999999998</v>
      </c>
      <c r="D33" s="243">
        <f>SUM(D7:D32)</f>
        <v>1</v>
      </c>
      <c r="E33" s="244">
        <f>SUM(E7:E32)</f>
        <v>1.0000000000000002</v>
      </c>
      <c r="F33" s="57">
        <f>(C33-B33)/B33</f>
        <v>-0.14535692341547704</v>
      </c>
      <c r="G33" s="1"/>
      <c r="H33" s="17">
        <v>12005.988999999998</v>
      </c>
      <c r="I33" s="145">
        <v>11282.630999999998</v>
      </c>
      <c r="J33" s="243">
        <f>SUM(J7:J32)</f>
        <v>0.99999999999999989</v>
      </c>
      <c r="K33" s="244">
        <f>SUM(K7:K32)</f>
        <v>1.0000000000000002</v>
      </c>
      <c r="L33" s="57">
        <f t="shared" si="7"/>
        <v>-6.0249763680443179E-2</v>
      </c>
      <c r="N33" s="29">
        <f t="shared" si="1"/>
        <v>7.4214485375294661</v>
      </c>
      <c r="O33" s="146">
        <f>(I33/C33)*10</f>
        <v>8.1604920323566166</v>
      </c>
      <c r="P33" s="57">
        <f t="shared" si="8"/>
        <v>9.9582108679981698E-2</v>
      </c>
    </row>
    <row r="35" spans="1:16" ht="15.75" thickBot="1" x14ac:dyDescent="0.3"/>
    <row r="36" spans="1:16" x14ac:dyDescent="0.25">
      <c r="A36" s="359" t="s">
        <v>2</v>
      </c>
      <c r="B36" s="353" t="s">
        <v>1</v>
      </c>
      <c r="C36" s="346"/>
      <c r="D36" s="353" t="s">
        <v>104</v>
      </c>
      <c r="E36" s="346"/>
      <c r="F36" s="130" t="s">
        <v>0</v>
      </c>
      <c r="H36" s="362" t="s">
        <v>19</v>
      </c>
      <c r="I36" s="363"/>
      <c r="J36" s="353" t="s">
        <v>104</v>
      </c>
      <c r="K36" s="351"/>
      <c r="L36" s="130" t="s">
        <v>0</v>
      </c>
      <c r="N36" s="345" t="s">
        <v>22</v>
      </c>
      <c r="O36" s="346"/>
      <c r="P36" s="130" t="s">
        <v>0</v>
      </c>
    </row>
    <row r="37" spans="1:16" x14ac:dyDescent="0.25">
      <c r="A37" s="360"/>
      <c r="B37" s="354" t="str">
        <f>B5</f>
        <v>jan-set</v>
      </c>
      <c r="C37" s="348"/>
      <c r="D37" s="354" t="str">
        <f>B5</f>
        <v>jan-set</v>
      </c>
      <c r="E37" s="348"/>
      <c r="F37" s="131" t="str">
        <f>F5</f>
        <v>2023/2022</v>
      </c>
      <c r="H37" s="343" t="str">
        <f>B5</f>
        <v>jan-set</v>
      </c>
      <c r="I37" s="348"/>
      <c r="J37" s="354" t="str">
        <f>B5</f>
        <v>jan-set</v>
      </c>
      <c r="K37" s="344"/>
      <c r="L37" s="131" t="str">
        <f>L5</f>
        <v>2023/2022</v>
      </c>
      <c r="N37" s="343" t="str">
        <f>B5</f>
        <v>jan-set</v>
      </c>
      <c r="O37" s="344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3966.2999999999997</v>
      </c>
      <c r="C39" s="147">
        <v>2959.95</v>
      </c>
      <c r="D39" s="247">
        <f t="shared" ref="D39:D55" si="28">B39/$B$62</f>
        <v>0.43276454086893329</v>
      </c>
      <c r="E39" s="246">
        <f t="shared" ref="E39:E55" si="29">C39/$C$62</f>
        <v>0.41572798570770453</v>
      </c>
      <c r="F39" s="52">
        <f>(C39-B39)/B39</f>
        <v>-0.25372513425610771</v>
      </c>
      <c r="H39" s="39">
        <v>1569.269</v>
      </c>
      <c r="I39" s="147">
        <v>1132.075</v>
      </c>
      <c r="J39" s="247">
        <f t="shared" ref="J39:J61" si="30">H39/$H$62</f>
        <v>0.32868953065567469</v>
      </c>
      <c r="K39" s="246">
        <f t="shared" ref="K39:K61" si="31">I39/$I$62</f>
        <v>0.29390201509445124</v>
      </c>
      <c r="L39" s="52">
        <f>(I39-H39)/H39</f>
        <v>-0.27859723221448968</v>
      </c>
      <c r="N39" s="27">
        <f t="shared" ref="N39:N62" si="32">(H39/B39)*10</f>
        <v>3.9565060635857097</v>
      </c>
      <c r="O39" s="151">
        <f t="shared" ref="O39:O62" si="33">(I39/C39)*10</f>
        <v>3.8246423081470975</v>
      </c>
      <c r="P39" s="61">
        <f t="shared" si="8"/>
        <v>-3.3328333969266419E-2</v>
      </c>
    </row>
    <row r="40" spans="1:16" ht="20.100000000000001" customHeight="1" x14ac:dyDescent="0.25">
      <c r="A40" s="38" t="s">
        <v>168</v>
      </c>
      <c r="B40" s="19">
        <v>2244.7799999999997</v>
      </c>
      <c r="C40" s="140">
        <v>1608.2799999999997</v>
      </c>
      <c r="D40" s="247">
        <f t="shared" si="28"/>
        <v>0.24492882183691703</v>
      </c>
      <c r="E40" s="215">
        <f t="shared" si="29"/>
        <v>0.22588456050067973</v>
      </c>
      <c r="F40" s="52">
        <f t="shared" ref="F40:F62" si="34">(C40-B40)/B40</f>
        <v>-0.28354671727296221</v>
      </c>
      <c r="H40" s="19">
        <v>995.49799999999993</v>
      </c>
      <c r="I40" s="140">
        <v>732.48300000000006</v>
      </c>
      <c r="J40" s="247">
        <f t="shared" si="30"/>
        <v>0.20851095025050695</v>
      </c>
      <c r="K40" s="215">
        <f t="shared" si="31"/>
        <v>0.19016251548919369</v>
      </c>
      <c r="L40" s="52">
        <f t="shared" ref="L40:L62" si="35">(I40-H40)/H40</f>
        <v>-0.2642044484268174</v>
      </c>
      <c r="N40" s="27">
        <f t="shared" si="32"/>
        <v>4.4347241155035242</v>
      </c>
      <c r="O40" s="152">
        <f t="shared" si="33"/>
        <v>4.5544494739721948</v>
      </c>
      <c r="P40" s="52">
        <f t="shared" si="8"/>
        <v>2.6997250640714735E-2</v>
      </c>
    </row>
    <row r="41" spans="1:16" ht="20.100000000000001" customHeight="1" x14ac:dyDescent="0.25">
      <c r="A41" s="38" t="s">
        <v>171</v>
      </c>
      <c r="B41" s="19">
        <v>778.86999999999989</v>
      </c>
      <c r="C41" s="140">
        <v>713.05</v>
      </c>
      <c r="D41" s="247">
        <f t="shared" si="28"/>
        <v>8.4982809658015288E-2</v>
      </c>
      <c r="E41" s="215">
        <f t="shared" si="29"/>
        <v>0.10014859717524915</v>
      </c>
      <c r="F41" s="52">
        <f t="shared" si="34"/>
        <v>-8.4507042253521056E-2</v>
      </c>
      <c r="H41" s="19">
        <v>603.34799999999996</v>
      </c>
      <c r="I41" s="140">
        <v>596.48900000000003</v>
      </c>
      <c r="J41" s="247">
        <f t="shared" si="30"/>
        <v>0.12637359875333037</v>
      </c>
      <c r="K41" s="215">
        <f t="shared" si="31"/>
        <v>0.15485662971240788</v>
      </c>
      <c r="L41" s="52">
        <f t="shared" si="35"/>
        <v>-1.1368231932483283E-2</v>
      </c>
      <c r="N41" s="27">
        <f t="shared" si="32"/>
        <v>7.7464531950132889</v>
      </c>
      <c r="O41" s="152">
        <f t="shared" si="33"/>
        <v>8.3653180001402436</v>
      </c>
      <c r="P41" s="52">
        <f t="shared" si="8"/>
        <v>7.9890085119902809E-2</v>
      </c>
    </row>
    <row r="42" spans="1:16" ht="20.100000000000001" customHeight="1" x14ac:dyDescent="0.25">
      <c r="A42" s="38" t="s">
        <v>174</v>
      </c>
      <c r="B42" s="19">
        <v>668.14999999999986</v>
      </c>
      <c r="C42" s="140">
        <v>385.78000000000003</v>
      </c>
      <c r="D42" s="247">
        <f t="shared" si="28"/>
        <v>7.290210724896698E-2</v>
      </c>
      <c r="E42" s="215">
        <f t="shared" si="29"/>
        <v>5.4183193069585057E-2</v>
      </c>
      <c r="F42" s="52">
        <f t="shared" si="34"/>
        <v>-0.42261468233181154</v>
      </c>
      <c r="H42" s="19">
        <v>439.51400000000001</v>
      </c>
      <c r="I42" s="140">
        <v>277.77700000000004</v>
      </c>
      <c r="J42" s="247">
        <f t="shared" si="30"/>
        <v>9.205792657383674E-2</v>
      </c>
      <c r="K42" s="215">
        <f t="shared" si="31"/>
        <v>7.211467442253508E-2</v>
      </c>
      <c r="L42" s="52">
        <f t="shared" si="35"/>
        <v>-0.36799055320194568</v>
      </c>
      <c r="N42" s="27">
        <f t="shared" si="32"/>
        <v>6.578073785826537</v>
      </c>
      <c r="O42" s="152">
        <f t="shared" si="33"/>
        <v>7.2003991912488985</v>
      </c>
      <c r="P42" s="52">
        <f t="shared" si="8"/>
        <v>9.4606023842915304E-2</v>
      </c>
    </row>
    <row r="43" spans="1:16" ht="20.100000000000001" customHeight="1" x14ac:dyDescent="0.25">
      <c r="A43" s="38" t="s">
        <v>169</v>
      </c>
      <c r="B43" s="19">
        <v>353.78999999999996</v>
      </c>
      <c r="C43" s="140">
        <v>304.44</v>
      </c>
      <c r="D43" s="247">
        <f t="shared" si="28"/>
        <v>3.8602164968363432E-2</v>
      </c>
      <c r="E43" s="215">
        <f t="shared" si="29"/>
        <v>4.275890740345397E-2</v>
      </c>
      <c r="F43" s="52">
        <f t="shared" si="34"/>
        <v>-0.1394895276859153</v>
      </c>
      <c r="H43" s="19">
        <v>197.32099999999997</v>
      </c>
      <c r="I43" s="140">
        <v>202.05900000000003</v>
      </c>
      <c r="J43" s="247">
        <f t="shared" si="30"/>
        <v>4.1329655322642815E-2</v>
      </c>
      <c r="K43" s="215">
        <f t="shared" si="31"/>
        <v>5.2457255277229629E-2</v>
      </c>
      <c r="L43" s="52">
        <f t="shared" si="35"/>
        <v>2.4011635862376823E-2</v>
      </c>
      <c r="N43" s="27">
        <f t="shared" si="32"/>
        <v>5.5773481443794335</v>
      </c>
      <c r="O43" s="152">
        <f t="shared" si="33"/>
        <v>6.6370713441072136</v>
      </c>
      <c r="P43" s="52">
        <f t="shared" si="8"/>
        <v>0.19000485038677656</v>
      </c>
    </row>
    <row r="44" spans="1:16" ht="20.100000000000001" customHeight="1" x14ac:dyDescent="0.25">
      <c r="A44" s="38" t="s">
        <v>176</v>
      </c>
      <c r="B44" s="19">
        <v>370.42999999999995</v>
      </c>
      <c r="C44" s="140">
        <v>187.73000000000002</v>
      </c>
      <c r="D44" s="247">
        <f t="shared" si="28"/>
        <v>4.0417761862208842E-2</v>
      </c>
      <c r="E44" s="215">
        <f t="shared" si="29"/>
        <v>2.636686929066619E-2</v>
      </c>
      <c r="F44" s="52">
        <f t="shared" si="34"/>
        <v>-0.49321059309451165</v>
      </c>
      <c r="H44" s="19">
        <v>331.30600000000004</v>
      </c>
      <c r="I44" s="140">
        <v>153.249</v>
      </c>
      <c r="J44" s="247">
        <f t="shared" si="30"/>
        <v>6.9393337689974743E-2</v>
      </c>
      <c r="K44" s="215">
        <f t="shared" si="31"/>
        <v>3.9785517665534134E-2</v>
      </c>
      <c r="L44" s="52">
        <f t="shared" si="35"/>
        <v>-0.5374397083059167</v>
      </c>
      <c r="N44" s="27">
        <f t="shared" si="32"/>
        <v>8.9438220446508137</v>
      </c>
      <c r="O44" s="152">
        <f t="shared" si="33"/>
        <v>8.1632663932243101</v>
      </c>
      <c r="P44" s="52">
        <f t="shared" si="8"/>
        <v>-8.7273164373093043E-2</v>
      </c>
    </row>
    <row r="45" spans="1:16" ht="20.100000000000001" customHeight="1" x14ac:dyDescent="0.25">
      <c r="A45" s="38" t="s">
        <v>172</v>
      </c>
      <c r="B45" s="19">
        <v>114.44000000000001</v>
      </c>
      <c r="C45" s="140">
        <v>184.94000000000003</v>
      </c>
      <c r="D45" s="247">
        <f t="shared" si="28"/>
        <v>1.2486593060797401E-2</v>
      </c>
      <c r="E45" s="215">
        <f t="shared" si="29"/>
        <v>2.5975010955179276E-2</v>
      </c>
      <c r="F45" s="52">
        <f t="shared" si="34"/>
        <v>0.61604334148898987</v>
      </c>
      <c r="H45" s="19">
        <v>80.628000000000014</v>
      </c>
      <c r="I45" s="140">
        <v>148.87999999999997</v>
      </c>
      <c r="J45" s="247">
        <f t="shared" si="30"/>
        <v>1.6887849997486562E-2</v>
      </c>
      <c r="K45" s="215">
        <f t="shared" si="31"/>
        <v>3.865126604444219E-2</v>
      </c>
      <c r="L45" s="52">
        <f t="shared" si="35"/>
        <v>0.84650493625043333</v>
      </c>
      <c r="N45" s="27">
        <f t="shared" si="32"/>
        <v>7.0454386578119541</v>
      </c>
      <c r="O45" s="152">
        <f t="shared" si="33"/>
        <v>8.0501784362495918</v>
      </c>
      <c r="P45" s="52">
        <f t="shared" si="8"/>
        <v>0.14260854820211746</v>
      </c>
    </row>
    <row r="46" spans="1:16" ht="20.100000000000001" customHeight="1" x14ac:dyDescent="0.25">
      <c r="A46" s="38" t="s">
        <v>175</v>
      </c>
      <c r="B46" s="19">
        <v>80.489999999999995</v>
      </c>
      <c r="C46" s="140">
        <v>71.16</v>
      </c>
      <c r="D46" s="247">
        <f t="shared" si="28"/>
        <v>8.7822953116356399E-3</v>
      </c>
      <c r="E46" s="215">
        <f t="shared" si="29"/>
        <v>9.9944943201609009E-3</v>
      </c>
      <c r="F46" s="52">
        <f t="shared" si="34"/>
        <v>-0.11591502049944091</v>
      </c>
      <c r="H46" s="19">
        <v>90.509</v>
      </c>
      <c r="I46" s="140">
        <v>103.807</v>
      </c>
      <c r="J46" s="247">
        <f t="shared" si="30"/>
        <v>1.8957464099599534E-2</v>
      </c>
      <c r="K46" s="215">
        <f t="shared" si="31"/>
        <v>2.6949704287180354E-2</v>
      </c>
      <c r="L46" s="52">
        <f t="shared" si="35"/>
        <v>0.14692461523163444</v>
      </c>
      <c r="N46" s="27">
        <f t="shared" si="32"/>
        <v>11.244750900733012</v>
      </c>
      <c r="O46" s="152">
        <f t="shared" si="33"/>
        <v>14.587830241708826</v>
      </c>
      <c r="P46" s="52">
        <f t="shared" si="8"/>
        <v>0.29730132490154931</v>
      </c>
    </row>
    <row r="47" spans="1:16" ht="20.100000000000001" customHeight="1" x14ac:dyDescent="0.25">
      <c r="A47" s="38" t="s">
        <v>185</v>
      </c>
      <c r="B47" s="19">
        <v>99.61999999999999</v>
      </c>
      <c r="C47" s="140">
        <v>109.02</v>
      </c>
      <c r="D47" s="247">
        <f t="shared" si="28"/>
        <v>1.0869577077216331E-2</v>
      </c>
      <c r="E47" s="215">
        <f t="shared" si="29"/>
        <v>1.5311969797413453E-2</v>
      </c>
      <c r="F47" s="52">
        <f t="shared" si="34"/>
        <v>9.4358562537643104E-2</v>
      </c>
      <c r="H47" s="19">
        <v>133.51599999999999</v>
      </c>
      <c r="I47" s="140">
        <v>99.373000000000005</v>
      </c>
      <c r="J47" s="247">
        <f t="shared" si="30"/>
        <v>2.7965448482715875E-2</v>
      </c>
      <c r="K47" s="215">
        <f t="shared" si="31"/>
        <v>2.5798577785023875E-2</v>
      </c>
      <c r="L47" s="52">
        <f t="shared" si="35"/>
        <v>-0.2557221606399232</v>
      </c>
      <c r="N47" s="27">
        <f t="shared" si="32"/>
        <v>13.402529612527605</v>
      </c>
      <c r="O47" s="152">
        <f t="shared" si="33"/>
        <v>9.1151164923867185</v>
      </c>
      <c r="P47" s="52">
        <f t="shared" si="8"/>
        <v>-0.31989581400613792</v>
      </c>
    </row>
    <row r="48" spans="1:16" ht="20.100000000000001" customHeight="1" x14ac:dyDescent="0.25">
      <c r="A48" s="38" t="s">
        <v>189</v>
      </c>
      <c r="B48" s="19">
        <v>172.15000000000006</v>
      </c>
      <c r="C48" s="140">
        <v>167.64000000000001</v>
      </c>
      <c r="D48" s="247">
        <f t="shared" si="28"/>
        <v>1.8783353682421122E-2</v>
      </c>
      <c r="E48" s="215">
        <f t="shared" si="29"/>
        <v>2.3545208373127791E-2</v>
      </c>
      <c r="F48" s="52">
        <f t="shared" ref="F48:F54" si="36">(C48-B48)/B48</f>
        <v>-2.6198083067092919E-2</v>
      </c>
      <c r="H48" s="19">
        <v>96.56</v>
      </c>
      <c r="I48" s="140">
        <v>91.180000000000021</v>
      </c>
      <c r="J48" s="247">
        <f t="shared" si="30"/>
        <v>2.0224869719666895E-2</v>
      </c>
      <c r="K48" s="215">
        <f t="shared" si="31"/>
        <v>2.3671563930227301E-2</v>
      </c>
      <c r="L48" s="52">
        <f t="shared" ref="L48:L55" si="37">(I48-H48)/H48</f>
        <v>-5.5716652858326235E-2</v>
      </c>
      <c r="N48" s="27">
        <f t="shared" ref="N48:N51" si="38">(H48/B48)*10</f>
        <v>5.6090618646529169</v>
      </c>
      <c r="O48" s="152">
        <f t="shared" ref="O48:O51" si="39">(I48/C48)*10</f>
        <v>5.4390360295872124</v>
      </c>
      <c r="P48" s="52">
        <f t="shared" ref="P48:P51" si="40">(O48-N48)/N48</f>
        <v>-3.0312704542834541E-2</v>
      </c>
    </row>
    <row r="49" spans="1:16" ht="20.100000000000001" customHeight="1" x14ac:dyDescent="0.25">
      <c r="A49" s="38" t="s">
        <v>187</v>
      </c>
      <c r="B49" s="19">
        <v>36.309999999999995</v>
      </c>
      <c r="C49" s="140">
        <v>76.95999999999998</v>
      </c>
      <c r="D49" s="247">
        <f t="shared" si="28"/>
        <v>3.9617982701638721E-3</v>
      </c>
      <c r="E49" s="215">
        <f t="shared" si="29"/>
        <v>1.080911021472151E-2</v>
      </c>
      <c r="F49" s="52">
        <f t="shared" si="36"/>
        <v>1.119526301294409</v>
      </c>
      <c r="H49" s="19">
        <v>28.173999999999996</v>
      </c>
      <c r="I49" s="140">
        <v>64.544999999999987</v>
      </c>
      <c r="J49" s="247">
        <f t="shared" si="30"/>
        <v>5.9011545099616298E-3</v>
      </c>
      <c r="K49" s="215">
        <f t="shared" si="31"/>
        <v>1.6756756897088401E-2</v>
      </c>
      <c r="L49" s="52">
        <f t="shared" si="37"/>
        <v>1.290942003265422</v>
      </c>
      <c r="N49" s="27">
        <f t="shared" si="38"/>
        <v>7.7592949600660974</v>
      </c>
      <c r="O49" s="152">
        <f t="shared" si="39"/>
        <v>8.3868243243243246</v>
      </c>
      <c r="P49" s="52">
        <f t="shared" si="40"/>
        <v>8.0874534025045172E-2</v>
      </c>
    </row>
    <row r="50" spans="1:16" ht="20.100000000000001" customHeight="1" x14ac:dyDescent="0.25">
      <c r="A50" s="38" t="s">
        <v>190</v>
      </c>
      <c r="B50" s="19">
        <v>18.78</v>
      </c>
      <c r="C50" s="140">
        <v>129.82</v>
      </c>
      <c r="D50" s="247">
        <f t="shared" si="28"/>
        <v>2.0490931289913945E-3</v>
      </c>
      <c r="E50" s="215">
        <f t="shared" si="29"/>
        <v>1.8233350936527375E-2</v>
      </c>
      <c r="F50" s="52">
        <f t="shared" si="36"/>
        <v>5.9126730564430234</v>
      </c>
      <c r="H50" s="19">
        <v>10.350999999999999</v>
      </c>
      <c r="I50" s="140">
        <v>55.225000000000001</v>
      </c>
      <c r="J50" s="247">
        <f t="shared" si="30"/>
        <v>2.1680574406407623E-3</v>
      </c>
      <c r="K50" s="215">
        <f t="shared" si="31"/>
        <v>1.4337158565988181E-2</v>
      </c>
      <c r="L50" s="52">
        <f t="shared" si="37"/>
        <v>4.3352333107912289</v>
      </c>
      <c r="N50" s="27">
        <f t="shared" si="38"/>
        <v>5.5117145899893494</v>
      </c>
      <c r="O50" s="152">
        <f t="shared" si="39"/>
        <v>4.2539670312740725</v>
      </c>
      <c r="P50" s="52">
        <f t="shared" si="40"/>
        <v>-0.22819533525913346</v>
      </c>
    </row>
    <row r="51" spans="1:16" ht="20.100000000000001" customHeight="1" x14ac:dyDescent="0.25">
      <c r="A51" s="38" t="s">
        <v>180</v>
      </c>
      <c r="B51" s="19">
        <v>65.890000000000015</v>
      </c>
      <c r="C51" s="140">
        <v>65.11</v>
      </c>
      <c r="D51" s="247">
        <f t="shared" si="28"/>
        <v>7.189283613910703E-3</v>
      </c>
      <c r="E51" s="215">
        <f t="shared" si="29"/>
        <v>9.1447656715243995E-3</v>
      </c>
      <c r="F51" s="52">
        <f t="shared" si="36"/>
        <v>-1.1837911670966993E-2</v>
      </c>
      <c r="H51" s="19">
        <v>47.834000000000003</v>
      </c>
      <c r="I51" s="140">
        <v>51.841000000000008</v>
      </c>
      <c r="J51" s="247">
        <f t="shared" si="30"/>
        <v>1.0019018415187927E-2</v>
      </c>
      <c r="K51" s="215">
        <f t="shared" si="31"/>
        <v>1.3458626296412738E-2</v>
      </c>
      <c r="L51" s="52">
        <f t="shared" si="37"/>
        <v>8.376886733285957E-2</v>
      </c>
      <c r="N51" s="27">
        <f t="shared" si="38"/>
        <v>7.2596752162695388</v>
      </c>
      <c r="O51" s="152">
        <f t="shared" si="39"/>
        <v>7.9620641990477665</v>
      </c>
      <c r="P51" s="52">
        <f t="shared" si="40"/>
        <v>9.6752122078976113E-2</v>
      </c>
    </row>
    <row r="52" spans="1:16" ht="20.100000000000001" customHeight="1" x14ac:dyDescent="0.25">
      <c r="A52" s="38" t="s">
        <v>181</v>
      </c>
      <c r="B52" s="19">
        <v>35.92</v>
      </c>
      <c r="C52" s="140">
        <v>55.599999999999994</v>
      </c>
      <c r="D52" s="247">
        <f t="shared" si="28"/>
        <v>3.9192452179643714E-3</v>
      </c>
      <c r="E52" s="215">
        <f t="shared" si="29"/>
        <v>7.8090765064776002E-3</v>
      </c>
      <c r="F52" s="52">
        <f t="shared" si="36"/>
        <v>0.54788418708240516</v>
      </c>
      <c r="H52" s="19">
        <v>20.872</v>
      </c>
      <c r="I52" s="140">
        <v>38.605000000000004</v>
      </c>
      <c r="J52" s="247">
        <f t="shared" si="30"/>
        <v>4.371722046280938E-3</v>
      </c>
      <c r="K52" s="215">
        <f t="shared" si="31"/>
        <v>1.0022381284562676E-2</v>
      </c>
      <c r="L52" s="52">
        <f t="shared" si="37"/>
        <v>0.84960712916826386</v>
      </c>
      <c r="N52" s="27">
        <f t="shared" si="32"/>
        <v>5.8106904231625833</v>
      </c>
      <c r="O52" s="152">
        <f t="shared" si="33"/>
        <v>6.9433453237410081</v>
      </c>
      <c r="P52" s="52">
        <f t="shared" si="8"/>
        <v>0.19492604459935328</v>
      </c>
    </row>
    <row r="53" spans="1:16" ht="20.100000000000001" customHeight="1" x14ac:dyDescent="0.25">
      <c r="A53" s="38" t="s">
        <v>192</v>
      </c>
      <c r="B53" s="19">
        <v>85.2</v>
      </c>
      <c r="C53" s="140">
        <v>41.24</v>
      </c>
      <c r="D53" s="247">
        <f t="shared" si="28"/>
        <v>9.296205249737316E-3</v>
      </c>
      <c r="E53" s="215">
        <f t="shared" si="29"/>
        <v>5.7921999123585659E-3</v>
      </c>
      <c r="F53" s="52">
        <f t="shared" si="36"/>
        <v>-0.51596244131455393</v>
      </c>
      <c r="H53" s="19">
        <v>62.930999999999997</v>
      </c>
      <c r="I53" s="140">
        <v>35.914999999999999</v>
      </c>
      <c r="J53" s="247">
        <f t="shared" si="30"/>
        <v>1.318114412104761E-2</v>
      </c>
      <c r="K53" s="215">
        <f t="shared" si="31"/>
        <v>9.3240208220455503E-3</v>
      </c>
      <c r="L53" s="52">
        <f t="shared" si="37"/>
        <v>-0.42929557769620696</v>
      </c>
      <c r="N53" s="27">
        <f t="shared" ref="N53:N54" si="41">(H53/B53)*10</f>
        <v>7.3862676056338028</v>
      </c>
      <c r="O53" s="152">
        <f t="shared" ref="O53:O54" si="42">(I53/C53)*10</f>
        <v>8.7087778855480114</v>
      </c>
      <c r="P53" s="52">
        <f t="shared" ref="P53:P54" si="43">(O53-N53)/N53</f>
        <v>0.17904987343072662</v>
      </c>
    </row>
    <row r="54" spans="1:16" ht="20.100000000000001" customHeight="1" x14ac:dyDescent="0.25">
      <c r="A54" s="38" t="s">
        <v>186</v>
      </c>
      <c r="B54" s="19">
        <v>21.659999999999997</v>
      </c>
      <c r="C54" s="140">
        <v>27.63</v>
      </c>
      <c r="D54" s="247">
        <f t="shared" si="28"/>
        <v>2.3633310529261767E-3</v>
      </c>
      <c r="E54" s="215">
        <f t="shared" si="29"/>
        <v>3.8806615804671961E-3</v>
      </c>
      <c r="F54" s="52">
        <f t="shared" si="36"/>
        <v>0.27562326869806109</v>
      </c>
      <c r="H54" s="19">
        <v>15.727</v>
      </c>
      <c r="I54" s="140">
        <v>24.517999999999997</v>
      </c>
      <c r="J54" s="247">
        <f t="shared" si="30"/>
        <v>3.2940816702692753E-3</v>
      </c>
      <c r="K54" s="215">
        <f t="shared" si="31"/>
        <v>6.365205137544557E-3</v>
      </c>
      <c r="L54" s="52">
        <f t="shared" si="37"/>
        <v>0.55897501112736037</v>
      </c>
      <c r="N54" s="27">
        <f t="shared" si="41"/>
        <v>7.2608494921514319</v>
      </c>
      <c r="O54" s="152">
        <f t="shared" si="42"/>
        <v>8.8736880202678243</v>
      </c>
      <c r="P54" s="52">
        <f t="shared" si="43"/>
        <v>0.22212807604120974</v>
      </c>
    </row>
    <row r="55" spans="1:16" ht="20.100000000000001" customHeight="1" x14ac:dyDescent="0.25">
      <c r="A55" s="38" t="s">
        <v>191</v>
      </c>
      <c r="B55" s="19">
        <v>12.739999999999998</v>
      </c>
      <c r="C55" s="140">
        <v>10.35</v>
      </c>
      <c r="D55" s="247">
        <f t="shared" si="28"/>
        <v>1.390066371850392E-3</v>
      </c>
      <c r="E55" s="215">
        <f t="shared" si="29"/>
        <v>1.4536680187417835E-3</v>
      </c>
      <c r="F55" s="52">
        <f t="shared" si="34"/>
        <v>-0.18759811616954467</v>
      </c>
      <c r="H55" s="19">
        <v>12.078999999999999</v>
      </c>
      <c r="I55" s="140">
        <v>11.742000000000003</v>
      </c>
      <c r="J55" s="247">
        <f t="shared" si="30"/>
        <v>2.5299938001642126E-3</v>
      </c>
      <c r="K55" s="215">
        <f t="shared" si="31"/>
        <v>3.0483823609204755E-3</v>
      </c>
      <c r="L55" s="52">
        <f t="shared" si="37"/>
        <v>-2.7899660567927496E-2</v>
      </c>
      <c r="N55" s="27">
        <f t="shared" ref="N55" si="44">(H55/B55)*10</f>
        <v>9.4811616954474101</v>
      </c>
      <c r="O55" s="152">
        <f t="shared" ref="O55" si="45">(I55/C55)*10</f>
        <v>11.344927536231888</v>
      </c>
      <c r="P55" s="52">
        <f t="shared" ref="P55" si="46">(O55-N55)/N55</f>
        <v>0.19657568351348823</v>
      </c>
    </row>
    <row r="56" spans="1:16" ht="20.100000000000001" customHeight="1" x14ac:dyDescent="0.25">
      <c r="A56" s="38" t="s">
        <v>213</v>
      </c>
      <c r="B56" s="19">
        <v>3.17</v>
      </c>
      <c r="C56" s="140">
        <v>3.8999999999999995</v>
      </c>
      <c r="D56" s="247">
        <f t="shared" ref="D56:D57" si="47">B56/$B$62</f>
        <v>3.4587993710877101E-4</v>
      </c>
      <c r="E56" s="215">
        <f t="shared" ref="E56:E57" si="48">C56/$C$62</f>
        <v>5.4775896358386046E-4</v>
      </c>
      <c r="F56" s="52">
        <f>(C56-B56)/B56</f>
        <v>0.23028391167192416</v>
      </c>
      <c r="H56" s="19">
        <v>6.22</v>
      </c>
      <c r="I56" s="140">
        <v>11.16</v>
      </c>
      <c r="J56" s="247">
        <f t="shared" si="30"/>
        <v>1.3028033311550131E-3</v>
      </c>
      <c r="K56" s="215">
        <f t="shared" si="31"/>
        <v>2.8972872720041303E-3</v>
      </c>
      <c r="L56" s="52">
        <f t="shared" ref="L56" si="49">(I56-H56)/H56</f>
        <v>0.79421221864951774</v>
      </c>
      <c r="N56" s="27">
        <f t="shared" ref="N56" si="50">(H56/B56)*10</f>
        <v>19.621451104100945</v>
      </c>
      <c r="O56" s="152">
        <f t="shared" ref="O56" si="51">(I56/C56)*10</f>
        <v>28.61538461538462</v>
      </c>
      <c r="P56" s="52">
        <f t="shared" ref="P56" si="52">(O56-N56)/N56</f>
        <v>0.45837249567153138</v>
      </c>
    </row>
    <row r="57" spans="1:16" ht="20.100000000000001" customHeight="1" x14ac:dyDescent="0.25">
      <c r="A57" s="38" t="s">
        <v>195</v>
      </c>
      <c r="B57" s="19">
        <v>4.8699999999999992</v>
      </c>
      <c r="C57" s="140">
        <v>4.41</v>
      </c>
      <c r="D57" s="247">
        <f t="shared" si="47"/>
        <v>5.3136760054249674E-4</v>
      </c>
      <c r="E57" s="215">
        <f t="shared" si="48"/>
        <v>6.1938898189867306E-4</v>
      </c>
      <c r="F57" s="52">
        <f t="shared" ref="F57" si="53">(C57-B57)/B57</f>
        <v>-9.4455852156057327E-2</v>
      </c>
      <c r="H57" s="19">
        <v>6.2970000000000006</v>
      </c>
      <c r="I57" s="140">
        <v>5.3779999999999992</v>
      </c>
      <c r="J57" s="247">
        <f t="shared" ref="J57:J58" si="54">H57/$H$62</f>
        <v>1.3189312823606301E-3</v>
      </c>
      <c r="K57" s="215">
        <f t="shared" ref="K57:K58" si="55">I57/$I$62</f>
        <v>1.3962016979245709E-3</v>
      </c>
      <c r="L57" s="52">
        <f t="shared" ref="L57" si="56">(I57-H57)/H57</f>
        <v>-0.1459425123074482</v>
      </c>
      <c r="N57" s="27">
        <f t="shared" ref="N57" si="57">(H57/B57)*10</f>
        <v>12.930184804928135</v>
      </c>
      <c r="O57" s="152">
        <f t="shared" ref="O57" si="58">(I57/C57)*10</f>
        <v>12.195011337868477</v>
      </c>
      <c r="P57" s="52">
        <f t="shared" ref="P57" si="59">(O57-N57)/N57</f>
        <v>-5.6857150779427254E-2</v>
      </c>
    </row>
    <row r="58" spans="1:16" ht="20.100000000000001" customHeight="1" x14ac:dyDescent="0.25">
      <c r="A58" s="38" t="s">
        <v>219</v>
      </c>
      <c r="B58" s="19"/>
      <c r="C58" s="140">
        <v>1.29</v>
      </c>
      <c r="D58" s="247">
        <f>B58/$B$62</f>
        <v>0</v>
      </c>
      <c r="E58" s="215">
        <f>C58/$C$62</f>
        <v>1.8118181103158462E-4</v>
      </c>
      <c r="F58" s="52"/>
      <c r="H58" s="19"/>
      <c r="I58" s="140">
        <v>4.056</v>
      </c>
      <c r="J58" s="247">
        <f t="shared" si="54"/>
        <v>0</v>
      </c>
      <c r="K58" s="215">
        <f t="shared" si="55"/>
        <v>1.0529925784273076E-3</v>
      </c>
      <c r="L58" s="52"/>
      <c r="N58" s="27"/>
      <c r="O58" s="152">
        <f t="shared" ref="O58" si="60">(I58/C58)*10</f>
        <v>31.441860465116278</v>
      </c>
      <c r="P58" s="52"/>
    </row>
    <row r="59" spans="1:16" ht="20.100000000000001" customHeight="1" x14ac:dyDescent="0.25">
      <c r="A59" s="38" t="s">
        <v>212</v>
      </c>
      <c r="B59" s="19">
        <v>16.53</v>
      </c>
      <c r="C59" s="140">
        <v>3.89</v>
      </c>
      <c r="D59" s="247">
        <f>B59/$B$62</f>
        <v>1.8035947509173456E-3</v>
      </c>
      <c r="E59" s="215">
        <f>C59/$C$62</f>
        <v>5.4635445342082496E-4</v>
      </c>
      <c r="F59" s="52">
        <f t="shared" si="34"/>
        <v>-0.76467029643073203</v>
      </c>
      <c r="H59" s="19">
        <v>14.997</v>
      </c>
      <c r="I59" s="140">
        <v>3.766</v>
      </c>
      <c r="J59" s="247">
        <f t="shared" si="30"/>
        <v>3.1411803146835582E-3</v>
      </c>
      <c r="K59" s="215">
        <f t="shared" si="31"/>
        <v>9.7770464752397436E-4</v>
      </c>
      <c r="L59" s="52">
        <f t="shared" ref="L59" si="61">(I59-H59)/H59</f>
        <v>-0.74888310995532437</v>
      </c>
      <c r="N59" s="27">
        <f t="shared" ref="N59:N60" si="62">(H59/B59)*10</f>
        <v>9.0725952813067146</v>
      </c>
      <c r="O59" s="152">
        <f t="shared" ref="O59:O60" si="63">(I59/C59)*10</f>
        <v>9.6812339331619537</v>
      </c>
      <c r="P59" s="52">
        <f t="shared" ref="P59:P60" si="64">(O59-N59)/N59</f>
        <v>6.7085396513750103E-2</v>
      </c>
    </row>
    <row r="60" spans="1:16" ht="20.100000000000001" customHeight="1" x14ac:dyDescent="0.25">
      <c r="A60" s="38" t="s">
        <v>188</v>
      </c>
      <c r="B60" s="19">
        <v>0.90000000000000013</v>
      </c>
      <c r="C60" s="140">
        <v>1.52</v>
      </c>
      <c r="D60" s="247">
        <f>B60/$B$62</f>
        <v>9.8199351229619552E-5</v>
      </c>
      <c r="E60" s="215">
        <f>C60/$C$62</f>
        <v>2.1348554478140203E-4</v>
      </c>
      <c r="F60" s="52">
        <f t="shared" si="34"/>
        <v>0.68888888888888866</v>
      </c>
      <c r="H60" s="19">
        <v>0.998</v>
      </c>
      <c r="I60" s="140">
        <v>2.4860000000000002</v>
      </c>
      <c r="J60" s="247">
        <f t="shared" si="30"/>
        <v>2.0903500393773362E-4</v>
      </c>
      <c r="K60" s="215">
        <f t="shared" si="31"/>
        <v>6.4539929732995239E-4</v>
      </c>
      <c r="L60" s="52">
        <f t="shared" ref="L60" si="65">(I60-H60)/H60</f>
        <v>1.4909819639278559</v>
      </c>
      <c r="N60" s="27">
        <f t="shared" si="62"/>
        <v>11.088888888888889</v>
      </c>
      <c r="O60" s="152">
        <f t="shared" si="63"/>
        <v>16.355263157894736</v>
      </c>
      <c r="P60" s="52">
        <f t="shared" si="64"/>
        <v>0.47492353127307246</v>
      </c>
    </row>
    <row r="61" spans="1:16" ht="20.100000000000001" customHeight="1" thickBot="1" x14ac:dyDescent="0.3">
      <c r="A61" s="8" t="s">
        <v>17</v>
      </c>
      <c r="B61" s="19">
        <f>B62-SUM(B39:B60)</f>
        <v>14.039999999999054</v>
      </c>
      <c r="C61" s="140">
        <f>C62-SUM(C39:C60)</f>
        <v>6.2100000000000364</v>
      </c>
      <c r="D61" s="247">
        <f>B61/$B$62</f>
        <v>1.5319098791819615E-3</v>
      </c>
      <c r="E61" s="215">
        <f>C61/$C$62</f>
        <v>8.722008112450753E-4</v>
      </c>
      <c r="F61" s="52">
        <f t="shared" si="34"/>
        <v>-0.55769230769227529</v>
      </c>
      <c r="H61" s="19">
        <f>H62-SUM(H39:H60)</f>
        <v>10.371000000000095</v>
      </c>
      <c r="I61" s="140">
        <f>I62-SUM(I39:I60)</f>
        <v>5.2700000000008913</v>
      </c>
      <c r="J61" s="247">
        <f t="shared" si="30"/>
        <v>2.1722465188760073E-3</v>
      </c>
      <c r="K61" s="215">
        <f t="shared" si="31"/>
        <v>1.3681634340021818E-3</v>
      </c>
      <c r="L61" s="52">
        <f t="shared" ref="L61" si="66">(I61-H61)/H61</f>
        <v>-0.49185228039718026</v>
      </c>
      <c r="N61" s="27">
        <f t="shared" ref="N61" si="67">(H61/B61)*10</f>
        <v>7.386752136752702</v>
      </c>
      <c r="O61" s="152">
        <f t="shared" ref="O61" si="68">(I61/C61)*10</f>
        <v>8.4863123993572636</v>
      </c>
      <c r="P61" s="52">
        <f t="shared" ref="P61" si="69">(O61-N61)/N61</f>
        <v>0.14885571388455177</v>
      </c>
    </row>
    <row r="62" spans="1:16" ht="26.25" customHeight="1" thickBot="1" x14ac:dyDescent="0.3">
      <c r="A62" s="12" t="s">
        <v>18</v>
      </c>
      <c r="B62" s="17">
        <v>9165.0300000000007</v>
      </c>
      <c r="C62" s="145">
        <v>7119.92</v>
      </c>
      <c r="D62" s="253">
        <f>SUM(D39:D61)</f>
        <v>0.99999999999999956</v>
      </c>
      <c r="E62" s="254">
        <f>SUM(E39:E61)</f>
        <v>0.99999999999999989</v>
      </c>
      <c r="F62" s="57">
        <f t="shared" si="34"/>
        <v>-0.22314275021467475</v>
      </c>
      <c r="G62" s="1"/>
      <c r="H62" s="17">
        <v>4774.3199999999979</v>
      </c>
      <c r="I62" s="145">
        <v>3851.8790000000008</v>
      </c>
      <c r="J62" s="253">
        <f>SUM(J39:J61)</f>
        <v>1.0000000000000004</v>
      </c>
      <c r="K62" s="254">
        <f>SUM(K39:K61)</f>
        <v>1</v>
      </c>
      <c r="L62" s="57">
        <f t="shared" si="35"/>
        <v>-0.19320887581896426</v>
      </c>
      <c r="M62" s="1"/>
      <c r="N62" s="29">
        <f t="shared" si="32"/>
        <v>5.2092791840288548</v>
      </c>
      <c r="O62" s="146">
        <f t="shared" si="33"/>
        <v>5.4100032022831721</v>
      </c>
      <c r="P62" s="57">
        <f t="shared" si="8"/>
        <v>3.8532013962645287E-2</v>
      </c>
    </row>
    <row r="64" spans="1:16" ht="15.75" thickBot="1" x14ac:dyDescent="0.3"/>
    <row r="65" spans="1:16" x14ac:dyDescent="0.25">
      <c r="A65" s="359" t="s">
        <v>15</v>
      </c>
      <c r="B65" s="353" t="s">
        <v>1</v>
      </c>
      <c r="C65" s="346"/>
      <c r="D65" s="353" t="s">
        <v>104</v>
      </c>
      <c r="E65" s="346"/>
      <c r="F65" s="130" t="s">
        <v>0</v>
      </c>
      <c r="H65" s="362" t="s">
        <v>19</v>
      </c>
      <c r="I65" s="363"/>
      <c r="J65" s="353" t="s">
        <v>104</v>
      </c>
      <c r="K65" s="351"/>
      <c r="L65" s="130" t="s">
        <v>0</v>
      </c>
      <c r="N65" s="345" t="s">
        <v>22</v>
      </c>
      <c r="O65" s="346"/>
      <c r="P65" s="130" t="s">
        <v>0</v>
      </c>
    </row>
    <row r="66" spans="1:16" x14ac:dyDescent="0.25">
      <c r="A66" s="360"/>
      <c r="B66" s="354" t="str">
        <f>B5</f>
        <v>jan-set</v>
      </c>
      <c r="C66" s="348"/>
      <c r="D66" s="354" t="str">
        <f>B5</f>
        <v>jan-set</v>
      </c>
      <c r="E66" s="348"/>
      <c r="F66" s="131" t="str">
        <f>F37</f>
        <v>2023/2022</v>
      </c>
      <c r="H66" s="343" t="str">
        <f>B5</f>
        <v>jan-set</v>
      </c>
      <c r="I66" s="348"/>
      <c r="J66" s="354" t="str">
        <f>B5</f>
        <v>jan-set</v>
      </c>
      <c r="K66" s="344"/>
      <c r="L66" s="131" t="str">
        <f>L37</f>
        <v>2023/2022</v>
      </c>
      <c r="N66" s="343" t="str">
        <f>B5</f>
        <v>jan-set</v>
      </c>
      <c r="O66" s="344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163</v>
      </c>
      <c r="B68" s="39">
        <v>1733.9300000000005</v>
      </c>
      <c r="C68" s="147">
        <v>1676.8100000000002</v>
      </c>
      <c r="D68" s="247">
        <f t="shared" ref="D68:D78" si="70">B68/$B$96</f>
        <v>0.24726662379017722</v>
      </c>
      <c r="E68" s="246">
        <f t="shared" ref="E68:E78" si="71">C68/$C$96</f>
        <v>0.25004622725917086</v>
      </c>
      <c r="F68" s="61">
        <f t="shared" ref="F68:F95" si="72">(C68-B68)/B68</f>
        <v>-3.2942506329552132E-2</v>
      </c>
      <c r="H68" s="19">
        <v>3141.1259999999993</v>
      </c>
      <c r="I68" s="147">
        <v>2864.62</v>
      </c>
      <c r="J68" s="245">
        <f t="shared" ref="J68:J78" si="73">H68/$H$96</f>
        <v>0.43435699283249829</v>
      </c>
      <c r="K68" s="246">
        <f t="shared" ref="K68:K78" si="74">I68/$I$96</f>
        <v>0.38550876142818385</v>
      </c>
      <c r="L68" s="61">
        <f t="shared" ref="L68:L70" si="75">(I68-H68)/H68</f>
        <v>-8.8027669058802313E-2</v>
      </c>
      <c r="N68" s="41">
        <f t="shared" ref="N68:N70" si="76">(H68/B68)*10</f>
        <v>18.115644806883775</v>
      </c>
      <c r="O68" s="149">
        <f t="shared" ref="O68:O70" si="77">(I68/C68)*10</f>
        <v>17.083748307798736</v>
      </c>
      <c r="P68" s="61">
        <f t="shared" si="8"/>
        <v>-5.6961621299448789E-2</v>
      </c>
    </row>
    <row r="69" spans="1:16" ht="20.100000000000001" customHeight="1" x14ac:dyDescent="0.25">
      <c r="A69" s="38" t="s">
        <v>165</v>
      </c>
      <c r="B69" s="19">
        <v>880.78</v>
      </c>
      <c r="C69" s="140">
        <v>1263.6599999999999</v>
      </c>
      <c r="D69" s="247">
        <f t="shared" si="70"/>
        <v>0.12560339627430878</v>
      </c>
      <c r="E69" s="215">
        <f t="shared" si="71"/>
        <v>0.18843722039964206</v>
      </c>
      <c r="F69" s="52">
        <f t="shared" si="72"/>
        <v>0.43470560185290297</v>
      </c>
      <c r="H69" s="19">
        <v>848.19600000000003</v>
      </c>
      <c r="I69" s="140">
        <v>1351.403</v>
      </c>
      <c r="J69" s="214">
        <f t="shared" si="73"/>
        <v>0.11728910712036188</v>
      </c>
      <c r="K69" s="215">
        <f t="shared" si="74"/>
        <v>0.18186624987619021</v>
      </c>
      <c r="L69" s="52">
        <f t="shared" si="75"/>
        <v>0.59326735801630748</v>
      </c>
      <c r="N69" s="40">
        <f t="shared" si="76"/>
        <v>9.630055178364632</v>
      </c>
      <c r="O69" s="143">
        <f t="shared" si="77"/>
        <v>10.694356076792811</v>
      </c>
      <c r="P69" s="52">
        <f t="shared" si="8"/>
        <v>0.11051867083994403</v>
      </c>
    </row>
    <row r="70" spans="1:16" ht="20.100000000000001" customHeight="1" x14ac:dyDescent="0.25">
      <c r="A70" s="38" t="s">
        <v>182</v>
      </c>
      <c r="B70" s="19">
        <v>1851.8899999999999</v>
      </c>
      <c r="C70" s="140">
        <v>1441.29</v>
      </c>
      <c r="D70" s="247">
        <f t="shared" si="70"/>
        <v>0.26408827803359486</v>
      </c>
      <c r="E70" s="215">
        <f t="shared" si="71"/>
        <v>0.21492543990456303</v>
      </c>
      <c r="F70" s="52">
        <f t="shared" si="72"/>
        <v>-0.22171943257968882</v>
      </c>
      <c r="H70" s="19">
        <v>1066.796</v>
      </c>
      <c r="I70" s="140">
        <v>999.48299999999995</v>
      </c>
      <c r="J70" s="214">
        <f t="shared" si="73"/>
        <v>0.14751726053833497</v>
      </c>
      <c r="K70" s="215">
        <f t="shared" si="74"/>
        <v>0.13450630568749974</v>
      </c>
      <c r="L70" s="52">
        <f t="shared" si="75"/>
        <v>-6.3098286832721631E-2</v>
      </c>
      <c r="N70" s="40">
        <f t="shared" si="76"/>
        <v>5.7605797320575203</v>
      </c>
      <c r="O70" s="143">
        <f t="shared" si="77"/>
        <v>6.9346418833128656</v>
      </c>
      <c r="P70" s="52">
        <f t="shared" si="8"/>
        <v>0.20380972156703447</v>
      </c>
    </row>
    <row r="71" spans="1:16" ht="20.100000000000001" customHeight="1" x14ac:dyDescent="0.25">
      <c r="A71" s="38" t="s">
        <v>178</v>
      </c>
      <c r="B71" s="19">
        <v>140.91</v>
      </c>
      <c r="C71" s="140">
        <v>198.92</v>
      </c>
      <c r="D71" s="247">
        <f t="shared" si="70"/>
        <v>2.0094432853848692E-2</v>
      </c>
      <c r="E71" s="215">
        <f t="shared" si="71"/>
        <v>2.9662988368625107E-2</v>
      </c>
      <c r="F71" s="52">
        <f t="shared" si="72"/>
        <v>0.41168121495990345</v>
      </c>
      <c r="H71" s="19">
        <v>325.54399999999998</v>
      </c>
      <c r="I71" s="140">
        <v>470.40599999999995</v>
      </c>
      <c r="J71" s="214">
        <f t="shared" si="73"/>
        <v>4.5016440879691824E-2</v>
      </c>
      <c r="K71" s="215">
        <f t="shared" si="74"/>
        <v>6.3305302074406461E-2</v>
      </c>
      <c r="L71" s="52">
        <f t="shared" ref="L71:L82" si="78">(I71-H71)/H71</f>
        <v>0.44498439535055162</v>
      </c>
      <c r="N71" s="40">
        <f t="shared" ref="N71:N81" si="79">(H71/B71)*10</f>
        <v>23.102973529203034</v>
      </c>
      <c r="O71" s="143">
        <f t="shared" ref="O71:O81" si="80">(I71/C71)*10</f>
        <v>23.647999195656546</v>
      </c>
      <c r="P71" s="52">
        <f t="shared" ref="P71:P81" si="81">(O71-N71)/N71</f>
        <v>2.3591147943124235E-2</v>
      </c>
    </row>
    <row r="72" spans="1:16" ht="20.100000000000001" customHeight="1" x14ac:dyDescent="0.25">
      <c r="A72" s="38" t="s">
        <v>177</v>
      </c>
      <c r="B72" s="19">
        <v>128.02999999999997</v>
      </c>
      <c r="C72" s="140">
        <v>128.66999999999999</v>
      </c>
      <c r="D72" s="247">
        <f t="shared" si="70"/>
        <v>1.825768389949789E-2</v>
      </c>
      <c r="E72" s="215">
        <f t="shared" si="71"/>
        <v>1.9187294959737543E-2</v>
      </c>
      <c r="F72" s="52">
        <f t="shared" si="72"/>
        <v>4.9988283995939615E-3</v>
      </c>
      <c r="H72" s="19">
        <v>124.64999999999999</v>
      </c>
      <c r="I72" s="140">
        <v>245.67699999999999</v>
      </c>
      <c r="J72" s="214">
        <f t="shared" si="73"/>
        <v>1.7236684920175414E-2</v>
      </c>
      <c r="K72" s="215">
        <f t="shared" si="74"/>
        <v>3.3062198819177387E-2</v>
      </c>
      <c r="L72" s="52">
        <f t="shared" si="78"/>
        <v>0.9709346169273968</v>
      </c>
      <c r="N72" s="40">
        <f t="shared" ref="N72" si="82">(H72/B72)*10</f>
        <v>9.7359993751464522</v>
      </c>
      <c r="O72" s="143">
        <f t="shared" ref="O72" si="83">(I72/C72)*10</f>
        <v>19.093572705370327</v>
      </c>
      <c r="P72" s="52">
        <f t="shared" ref="P72" si="84">(O72-N72)/N72</f>
        <v>0.96113125829808466</v>
      </c>
    </row>
    <row r="73" spans="1:16" ht="20.100000000000001" customHeight="1" x14ac:dyDescent="0.25">
      <c r="A73" s="38" t="s">
        <v>199</v>
      </c>
      <c r="B73" s="19">
        <v>13.05</v>
      </c>
      <c r="C73" s="140">
        <v>370.05</v>
      </c>
      <c r="D73" s="247">
        <f t="shared" si="70"/>
        <v>1.8609917588725104E-3</v>
      </c>
      <c r="E73" s="215">
        <f t="shared" si="71"/>
        <v>5.5181926632866085E-2</v>
      </c>
      <c r="F73" s="52">
        <f t="shared" si="72"/>
        <v>27.356321839080458</v>
      </c>
      <c r="H73" s="19">
        <v>6.5750000000000002</v>
      </c>
      <c r="I73" s="140">
        <v>211.28800000000001</v>
      </c>
      <c r="J73" s="214">
        <f t="shared" si="73"/>
        <v>9.0919537384800129E-4</v>
      </c>
      <c r="K73" s="215">
        <f t="shared" si="74"/>
        <v>2.8434268833087153E-2</v>
      </c>
      <c r="L73" s="52">
        <f t="shared" si="78"/>
        <v>31.135057034220534</v>
      </c>
      <c r="N73" s="40">
        <f t="shared" si="79"/>
        <v>5.0383141762452111</v>
      </c>
      <c r="O73" s="143">
        <f t="shared" si="80"/>
        <v>5.7097149033914345</v>
      </c>
      <c r="P73" s="52">
        <f t="shared" si="81"/>
        <v>0.13325900363890822</v>
      </c>
    </row>
    <row r="74" spans="1:16" ht="20.100000000000001" customHeight="1" x14ac:dyDescent="0.25">
      <c r="A74" s="38" t="s">
        <v>173</v>
      </c>
      <c r="B74" s="19">
        <v>752.94999999999993</v>
      </c>
      <c r="C74" s="140">
        <v>454.46000000000004</v>
      </c>
      <c r="D74" s="247">
        <f t="shared" si="70"/>
        <v>0.10737423332130701</v>
      </c>
      <c r="E74" s="215">
        <f t="shared" si="71"/>
        <v>6.7769161944527284E-2</v>
      </c>
      <c r="F74" s="52">
        <f t="shared" si="72"/>
        <v>-0.3964273856165747</v>
      </c>
      <c r="H74" s="19">
        <v>541.13700000000006</v>
      </c>
      <c r="I74" s="140">
        <v>207.107</v>
      </c>
      <c r="J74" s="214">
        <f t="shared" si="73"/>
        <v>7.4828784337336265E-2</v>
      </c>
      <c r="K74" s="215">
        <f t="shared" si="74"/>
        <v>2.7871607072877686E-2</v>
      </c>
      <c r="L74" s="52">
        <f t="shared" ref="L74" si="85">(I74-H74)/H74</f>
        <v>-0.61727436859797069</v>
      </c>
      <c r="N74" s="40">
        <f t="shared" ref="N74" si="86">(H74/B74)*10</f>
        <v>7.1868915598645344</v>
      </c>
      <c r="O74" s="143">
        <f t="shared" ref="O74" si="87">(I74/C74)*10</f>
        <v>4.5572107556220569</v>
      </c>
      <c r="P74" s="52">
        <f t="shared" ref="P74" si="88">(O74-N74)/N74</f>
        <v>-0.36589960796514986</v>
      </c>
    </row>
    <row r="75" spans="1:16" ht="20.100000000000001" customHeight="1" x14ac:dyDescent="0.25">
      <c r="A75" s="38" t="s">
        <v>167</v>
      </c>
      <c r="B75" s="19">
        <v>341.21</v>
      </c>
      <c r="C75" s="140">
        <v>220.52999999999997</v>
      </c>
      <c r="D75" s="247">
        <f t="shared" si="70"/>
        <v>4.8658160769723312E-2</v>
      </c>
      <c r="E75" s="215">
        <f t="shared" si="71"/>
        <v>3.2885475693408876E-2</v>
      </c>
      <c r="F75" s="52">
        <f t="shared" si="72"/>
        <v>-0.35368248292840193</v>
      </c>
      <c r="H75" s="19">
        <v>258.57799999999997</v>
      </c>
      <c r="I75" s="140">
        <v>194.39500000000001</v>
      </c>
      <c r="J75" s="214">
        <f t="shared" si="73"/>
        <v>3.5756337852299383E-2</v>
      </c>
      <c r="K75" s="215">
        <f t="shared" si="74"/>
        <v>2.6160878468289617E-2</v>
      </c>
      <c r="L75" s="52">
        <f t="shared" si="78"/>
        <v>-0.24821523872873938</v>
      </c>
      <c r="N75" s="40">
        <f t="shared" si="79"/>
        <v>7.5782655842443072</v>
      </c>
      <c r="O75" s="143">
        <f t="shared" si="80"/>
        <v>8.8149004670566384</v>
      </c>
      <c r="P75" s="52">
        <f t="shared" si="81"/>
        <v>0.16318178204038841</v>
      </c>
    </row>
    <row r="76" spans="1:16" ht="20.100000000000001" customHeight="1" x14ac:dyDescent="0.25">
      <c r="A76" s="38" t="s">
        <v>183</v>
      </c>
      <c r="B76" s="19">
        <v>559.62000000000012</v>
      </c>
      <c r="C76" s="140">
        <v>144.59</v>
      </c>
      <c r="D76" s="247">
        <f t="shared" si="70"/>
        <v>7.9804460390822562E-2</v>
      </c>
      <c r="E76" s="215">
        <f t="shared" si="71"/>
        <v>2.1561288398449147E-2</v>
      </c>
      <c r="F76" s="52">
        <f t="shared" si="72"/>
        <v>-0.74162824773953751</v>
      </c>
      <c r="H76" s="19">
        <v>398.25799999999998</v>
      </c>
      <c r="I76" s="140">
        <v>183.67499999999998</v>
      </c>
      <c r="J76" s="214">
        <f t="shared" si="73"/>
        <v>5.507138117079198E-2</v>
      </c>
      <c r="K76" s="215">
        <f t="shared" si="74"/>
        <v>2.4718225019486586E-2</v>
      </c>
      <c r="L76" s="52">
        <f t="shared" si="78"/>
        <v>-0.5388039913824707</v>
      </c>
      <c r="N76" s="40">
        <f t="shared" si="79"/>
        <v>7.1165791072513471</v>
      </c>
      <c r="O76" s="143">
        <f t="shared" si="80"/>
        <v>12.703160661179886</v>
      </c>
      <c r="P76" s="52">
        <f t="shared" si="81"/>
        <v>0.78500940827541188</v>
      </c>
    </row>
    <row r="77" spans="1:16" ht="20.100000000000001" customHeight="1" x14ac:dyDescent="0.25">
      <c r="A77" s="38" t="s">
        <v>166</v>
      </c>
      <c r="B77" s="19">
        <v>174</v>
      </c>
      <c r="C77" s="140">
        <v>304.55</v>
      </c>
      <c r="D77" s="247">
        <f t="shared" si="70"/>
        <v>2.4813223451633473E-2</v>
      </c>
      <c r="E77" s="215">
        <f t="shared" si="71"/>
        <v>4.5414554130629281E-2</v>
      </c>
      <c r="F77" s="52">
        <f t="shared" si="72"/>
        <v>0.75028735632183918</v>
      </c>
      <c r="H77" s="19">
        <v>79.781999999999996</v>
      </c>
      <c r="I77" s="140">
        <v>147.82899999999998</v>
      </c>
      <c r="J77" s="214">
        <f t="shared" si="73"/>
        <v>1.103230803290361E-2</v>
      </c>
      <c r="K77" s="215">
        <f t="shared" si="74"/>
        <v>1.9894217974170042E-2</v>
      </c>
      <c r="L77" s="52">
        <f t="shared" ref="L77" si="89">(I77-H77)/H77</f>
        <v>0.85291168433982589</v>
      </c>
      <c r="N77" s="40">
        <f t="shared" ref="N77" si="90">(H77/B77)*10</f>
        <v>4.5851724137931029</v>
      </c>
      <c r="O77" s="143">
        <f t="shared" ref="O77" si="91">(I77/C77)*10</f>
        <v>4.8540141191922501</v>
      </c>
      <c r="P77" s="52">
        <f t="shared" ref="P77" si="92">(O77-N77)/N77</f>
        <v>5.8632845428106109E-2</v>
      </c>
    </row>
    <row r="78" spans="1:16" ht="20.100000000000001" customHeight="1" x14ac:dyDescent="0.25">
      <c r="A78" s="38" t="s">
        <v>238</v>
      </c>
      <c r="B78" s="19"/>
      <c r="C78" s="140">
        <v>9.5399999999999991</v>
      </c>
      <c r="D78" s="247">
        <f t="shared" si="70"/>
        <v>0</v>
      </c>
      <c r="E78" s="215">
        <f t="shared" si="71"/>
        <v>1.4226066209364744E-3</v>
      </c>
      <c r="F78" s="52" t="e">
        <f t="shared" si="72"/>
        <v>#DIV/0!</v>
      </c>
      <c r="H78" s="19"/>
      <c r="I78" s="140">
        <v>122.11200000000001</v>
      </c>
      <c r="J78" s="214">
        <f t="shared" si="73"/>
        <v>0</v>
      </c>
      <c r="K78" s="215">
        <f t="shared" si="74"/>
        <v>1.6433330031738379E-2</v>
      </c>
      <c r="L78" s="52" t="e">
        <f t="shared" si="78"/>
        <v>#DIV/0!</v>
      </c>
      <c r="N78" s="40" t="e">
        <f t="shared" si="79"/>
        <v>#DIV/0!</v>
      </c>
      <c r="O78" s="143">
        <f t="shared" si="80"/>
        <v>128.00000000000003</v>
      </c>
      <c r="P78" s="52" t="e">
        <f t="shared" si="81"/>
        <v>#DIV/0!</v>
      </c>
    </row>
    <row r="79" spans="1:16" ht="20.100000000000001" customHeight="1" x14ac:dyDescent="0.25">
      <c r="A79" s="38" t="s">
        <v>197</v>
      </c>
      <c r="B79" s="19">
        <v>104.29999999999998</v>
      </c>
      <c r="C79" s="140">
        <v>123.29999999999998</v>
      </c>
      <c r="D79" s="247">
        <f t="shared" ref="D79:D91" si="93">B79/$B$96</f>
        <v>1.4873673597732015E-2</v>
      </c>
      <c r="E79" s="215">
        <f t="shared" ref="E79:E91" si="94">C79/$C$96</f>
        <v>1.8386519534744999E-2</v>
      </c>
      <c r="F79" s="52">
        <f t="shared" si="72"/>
        <v>0.18216682646212851</v>
      </c>
      <c r="H79" s="19">
        <v>120.352</v>
      </c>
      <c r="I79" s="140">
        <v>90.914999999999992</v>
      </c>
      <c r="J79" s="214">
        <f t="shared" ref="J79:J90" si="95">H79/$H$96</f>
        <v>1.6642354621042535E-2</v>
      </c>
      <c r="K79" s="215">
        <f t="shared" ref="K79:K90" si="96">I79/$I$96</f>
        <v>1.223496625913501E-2</v>
      </c>
      <c r="L79" s="52">
        <f t="shared" si="78"/>
        <v>-0.24459086679074724</v>
      </c>
      <c r="N79" s="40">
        <f t="shared" si="79"/>
        <v>11.539022051773733</v>
      </c>
      <c r="O79" s="143">
        <f t="shared" si="80"/>
        <v>7.3734793187347938</v>
      </c>
      <c r="P79" s="52">
        <f t="shared" si="81"/>
        <v>-0.36099616712307336</v>
      </c>
    </row>
    <row r="80" spans="1:16" ht="20.100000000000001" customHeight="1" x14ac:dyDescent="0.25">
      <c r="A80" s="38" t="s">
        <v>179</v>
      </c>
      <c r="B80" s="19">
        <v>161.55000000000001</v>
      </c>
      <c r="C80" s="140">
        <v>113.4</v>
      </c>
      <c r="D80" s="247">
        <f t="shared" si="93"/>
        <v>2.3037794532249353E-2</v>
      </c>
      <c r="E80" s="215">
        <f t="shared" si="94"/>
        <v>1.6910229645093946E-2</v>
      </c>
      <c r="F80" s="52">
        <f t="shared" si="72"/>
        <v>-0.29805013927576601</v>
      </c>
      <c r="H80" s="19">
        <v>110.676</v>
      </c>
      <c r="I80" s="140">
        <v>72.186000000000007</v>
      </c>
      <c r="J80" s="214">
        <f t="shared" si="95"/>
        <v>1.5304350904334813E-2</v>
      </c>
      <c r="K80" s="215">
        <f t="shared" si="96"/>
        <v>9.7144945760536776E-3</v>
      </c>
      <c r="L80" s="52">
        <f t="shared" si="78"/>
        <v>-0.3477718746611731</v>
      </c>
      <c r="N80" s="40">
        <f t="shared" si="79"/>
        <v>6.8508820798514396</v>
      </c>
      <c r="O80" s="143">
        <f t="shared" si="80"/>
        <v>6.3656084656084655</v>
      </c>
      <c r="P80" s="52">
        <f t="shared" si="81"/>
        <v>-7.0833742076830089E-2</v>
      </c>
    </row>
    <row r="81" spans="1:16" ht="20.100000000000001" customHeight="1" x14ac:dyDescent="0.25">
      <c r="A81" s="38" t="s">
        <v>207</v>
      </c>
      <c r="B81" s="19">
        <v>12.32</v>
      </c>
      <c r="C81" s="140">
        <v>21.419999999999998</v>
      </c>
      <c r="D81" s="247">
        <f t="shared" si="93"/>
        <v>1.7568903041616343E-3</v>
      </c>
      <c r="E81" s="215">
        <f t="shared" si="94"/>
        <v>3.1941544885177447E-3</v>
      </c>
      <c r="F81" s="52">
        <f t="shared" si="72"/>
        <v>0.73863636363636342</v>
      </c>
      <c r="H81" s="19">
        <v>38.997999999999998</v>
      </c>
      <c r="I81" s="140">
        <v>66.587000000000003</v>
      </c>
      <c r="J81" s="214">
        <f t="shared" si="95"/>
        <v>5.3926693824067453E-3</v>
      </c>
      <c r="K81" s="215">
        <f t="shared" si="96"/>
        <v>8.9610042159932145E-3</v>
      </c>
      <c r="L81" s="52">
        <f t="shared" si="78"/>
        <v>0.70744653571978067</v>
      </c>
      <c r="N81" s="40">
        <f t="shared" si="79"/>
        <v>31.654220779220775</v>
      </c>
      <c r="O81" s="143">
        <f t="shared" si="80"/>
        <v>31.086367880485533</v>
      </c>
      <c r="P81" s="52">
        <f t="shared" si="81"/>
        <v>-1.7939247429145582E-2</v>
      </c>
    </row>
    <row r="82" spans="1:16" ht="20.100000000000001" customHeight="1" x14ac:dyDescent="0.25">
      <c r="A82" s="38" t="s">
        <v>201</v>
      </c>
      <c r="B82" s="19">
        <v>28.96</v>
      </c>
      <c r="C82" s="140">
        <v>36.39</v>
      </c>
      <c r="D82" s="247">
        <f t="shared" si="93"/>
        <v>4.1298330526396863E-3</v>
      </c>
      <c r="E82" s="215">
        <f t="shared" si="94"/>
        <v>5.4264837458991941E-3</v>
      </c>
      <c r="F82" s="52">
        <f t="shared" si="72"/>
        <v>0.25656077348066297</v>
      </c>
      <c r="H82" s="19">
        <v>66.721999999999994</v>
      </c>
      <c r="I82" s="140">
        <v>43.603999999999999</v>
      </c>
      <c r="J82" s="214">
        <f t="shared" si="95"/>
        <v>9.2263625450777695E-3</v>
      </c>
      <c r="K82" s="215">
        <f t="shared" si="96"/>
        <v>5.8680467333588849E-3</v>
      </c>
      <c r="L82" s="52">
        <f t="shared" si="78"/>
        <v>-0.34648241959173881</v>
      </c>
      <c r="N82" s="40">
        <f t="shared" ref="N82" si="97">(H82/B82)*10</f>
        <v>23.039364640883978</v>
      </c>
      <c r="O82" s="143">
        <f t="shared" ref="O82" si="98">(I82/C82)*10</f>
        <v>11.982412750755703</v>
      </c>
      <c r="P82" s="52">
        <f t="shared" ref="P82" si="99">(O82-N82)/N82</f>
        <v>-0.47991566010928155</v>
      </c>
    </row>
    <row r="83" spans="1:16" ht="20.100000000000001" customHeight="1" x14ac:dyDescent="0.25">
      <c r="A83" s="38" t="s">
        <v>234</v>
      </c>
      <c r="B83" s="19">
        <v>0.03</v>
      </c>
      <c r="C83" s="140">
        <v>39.119999999999997</v>
      </c>
      <c r="D83" s="247">
        <f t="shared" si="93"/>
        <v>4.278141974419564E-6</v>
      </c>
      <c r="E83" s="215">
        <f t="shared" si="94"/>
        <v>5.8335818669847887E-3</v>
      </c>
      <c r="F83" s="52">
        <f t="shared" si="72"/>
        <v>1303</v>
      </c>
      <c r="H83" s="19">
        <v>0.41599999999999998</v>
      </c>
      <c r="I83" s="140">
        <v>41.984999999999999</v>
      </c>
      <c r="J83" s="214">
        <f t="shared" si="95"/>
        <v>5.7524756733196735E-5</v>
      </c>
      <c r="K83" s="215">
        <f t="shared" si="96"/>
        <v>5.6501683813428311E-3</v>
      </c>
      <c r="L83" s="52">
        <f t="shared" ref="L83:L94" si="100">(I83-H83)/H83</f>
        <v>99.925480769230774</v>
      </c>
      <c r="N83" s="40">
        <f t="shared" ref="N83:N94" si="101">(H83/B83)*10</f>
        <v>138.66666666666669</v>
      </c>
      <c r="O83" s="143">
        <f t="shared" ref="O83:O94" si="102">(I83/C83)*10</f>
        <v>10.732361963190185</v>
      </c>
      <c r="P83" s="52">
        <f t="shared" ref="P83:P94" si="103">(O83-N83)/N83</f>
        <v>-0.92260315891930156</v>
      </c>
    </row>
    <row r="84" spans="1:16" ht="20.100000000000001" customHeight="1" x14ac:dyDescent="0.25">
      <c r="A84" s="38" t="s">
        <v>220</v>
      </c>
      <c r="B84" s="19">
        <v>5.7</v>
      </c>
      <c r="C84" s="140">
        <v>47.55</v>
      </c>
      <c r="D84" s="247">
        <f t="shared" si="93"/>
        <v>8.1284697513971723E-4</v>
      </c>
      <c r="E84" s="215">
        <f t="shared" si="94"/>
        <v>7.0906650760512958E-3</v>
      </c>
      <c r="F84" s="52">
        <f t="shared" si="72"/>
        <v>7.3421052631578938</v>
      </c>
      <c r="H84" s="19">
        <v>9.8640000000000008</v>
      </c>
      <c r="I84" s="140">
        <v>36.015999999999998</v>
      </c>
      <c r="J84" s="214">
        <f t="shared" si="95"/>
        <v>1.3640004817698382E-3</v>
      </c>
      <c r="K84" s="215">
        <f t="shared" si="96"/>
        <v>4.8468849451576371E-3</v>
      </c>
      <c r="L84" s="52">
        <f t="shared" si="100"/>
        <v>2.6512570965125706</v>
      </c>
      <c r="N84" s="40">
        <f t="shared" si="101"/>
        <v>17.305263157894736</v>
      </c>
      <c r="O84" s="143">
        <f t="shared" si="102"/>
        <v>7.5743427970557313</v>
      </c>
      <c r="P84" s="52">
        <f t="shared" si="103"/>
        <v>-0.56230987486600092</v>
      </c>
    </row>
    <row r="85" spans="1:16" ht="20.100000000000001" customHeight="1" x14ac:dyDescent="0.25">
      <c r="A85" s="38" t="s">
        <v>208</v>
      </c>
      <c r="B85" s="19">
        <v>20.130000000000003</v>
      </c>
      <c r="C85" s="140">
        <v>25.189999999999998</v>
      </c>
      <c r="D85" s="247">
        <f t="shared" si="93"/>
        <v>2.8706332648355277E-3</v>
      </c>
      <c r="E85" s="215">
        <f t="shared" si="94"/>
        <v>3.7563376081121377E-3</v>
      </c>
      <c r="F85" s="52">
        <f t="shared" si="72"/>
        <v>0.25136612021857896</v>
      </c>
      <c r="H85" s="19">
        <v>11.112000000000002</v>
      </c>
      <c r="I85" s="140">
        <v>18.324999999999999</v>
      </c>
      <c r="J85" s="214">
        <f t="shared" si="95"/>
        <v>1.5365747519694285E-3</v>
      </c>
      <c r="K85" s="215">
        <f t="shared" si="96"/>
        <v>2.4661030269883858E-3</v>
      </c>
      <c r="L85" s="52">
        <f t="shared" si="100"/>
        <v>0.64911807055435533</v>
      </c>
      <c r="N85" s="40">
        <f t="shared" si="101"/>
        <v>5.5201192250372575</v>
      </c>
      <c r="O85" s="143">
        <f t="shared" si="102"/>
        <v>7.2747121873759433</v>
      </c>
      <c r="P85" s="52">
        <f t="shared" si="103"/>
        <v>0.31785417865260751</v>
      </c>
    </row>
    <row r="86" spans="1:16" ht="20.100000000000001" customHeight="1" x14ac:dyDescent="0.25">
      <c r="A86" s="38" t="s">
        <v>198</v>
      </c>
      <c r="B86" s="19">
        <v>8.0300000000000011</v>
      </c>
      <c r="C86" s="140">
        <v>12.959999999999999</v>
      </c>
      <c r="D86" s="247">
        <f t="shared" si="93"/>
        <v>1.1451160018196367E-3</v>
      </c>
      <c r="E86" s="215">
        <f t="shared" si="94"/>
        <v>1.932597673725022E-3</v>
      </c>
      <c r="F86" s="52">
        <f t="shared" si="72"/>
        <v>0.61394769613947664</v>
      </c>
      <c r="H86" s="19">
        <v>5.5030000000000001</v>
      </c>
      <c r="I86" s="140">
        <v>10.695999999999998</v>
      </c>
      <c r="J86" s="214">
        <f t="shared" si="95"/>
        <v>7.6095850072784054E-4</v>
      </c>
      <c r="K86" s="215">
        <f t="shared" si="96"/>
        <v>1.4394236276489914E-3</v>
      </c>
      <c r="L86" s="52">
        <f t="shared" si="100"/>
        <v>0.94366709067781174</v>
      </c>
      <c r="N86" s="40">
        <f t="shared" si="101"/>
        <v>6.8530510585305091</v>
      </c>
      <c r="O86" s="143">
        <f t="shared" si="102"/>
        <v>8.2530864197530853</v>
      </c>
      <c r="P86" s="52">
        <f t="shared" si="103"/>
        <v>0.20429372979497165</v>
      </c>
    </row>
    <row r="87" spans="1:16" ht="20.100000000000001" customHeight="1" x14ac:dyDescent="0.25">
      <c r="A87" s="38" t="s">
        <v>204</v>
      </c>
      <c r="B87" s="19">
        <v>9.65</v>
      </c>
      <c r="C87" s="140">
        <v>9.4899999999999984</v>
      </c>
      <c r="D87" s="247">
        <f t="shared" si="93"/>
        <v>1.3761356684382931E-3</v>
      </c>
      <c r="E87" s="215">
        <f t="shared" si="94"/>
        <v>1.4151506113927821E-3</v>
      </c>
      <c r="F87" s="52">
        <f t="shared" si="72"/>
        <v>-1.6580310880829213E-2</v>
      </c>
      <c r="H87" s="19">
        <v>9.9589999999999996</v>
      </c>
      <c r="I87" s="140">
        <v>8.9589999999999996</v>
      </c>
      <c r="J87" s="214">
        <f t="shared" si="95"/>
        <v>1.3771371449661208E-3</v>
      </c>
      <c r="K87" s="215">
        <f t="shared" si="96"/>
        <v>1.2056653216255906E-3</v>
      </c>
      <c r="L87" s="52">
        <f t="shared" si="100"/>
        <v>-0.10041168792047395</v>
      </c>
      <c r="N87" s="40">
        <f t="shared" si="101"/>
        <v>10.320207253886009</v>
      </c>
      <c r="O87" s="143">
        <f t="shared" si="102"/>
        <v>9.4404636459430993</v>
      </c>
      <c r="P87" s="52">
        <f t="shared" si="103"/>
        <v>-8.5244761689417414E-2</v>
      </c>
    </row>
    <row r="88" spans="1:16" ht="20.100000000000001" customHeight="1" x14ac:dyDescent="0.25">
      <c r="A88" s="38" t="s">
        <v>206</v>
      </c>
      <c r="B88" s="19">
        <v>6.02</v>
      </c>
      <c r="C88" s="140">
        <v>6.75</v>
      </c>
      <c r="D88" s="247">
        <f t="shared" si="93"/>
        <v>8.5848048953352581E-4</v>
      </c>
      <c r="E88" s="215">
        <f t="shared" si="94"/>
        <v>1.006561288398449E-3</v>
      </c>
      <c r="F88" s="52">
        <f t="shared" si="72"/>
        <v>0.12126245847176087</v>
      </c>
      <c r="H88" s="19">
        <v>12.771999999999998</v>
      </c>
      <c r="I88" s="140">
        <v>7.9420000000000002</v>
      </c>
      <c r="J88" s="214">
        <f t="shared" si="95"/>
        <v>1.7661206562413188E-3</v>
      </c>
      <c r="K88" s="215">
        <f t="shared" si="96"/>
        <v>1.0688016502232885E-3</v>
      </c>
      <c r="L88" s="52">
        <f t="shared" si="100"/>
        <v>-0.37817099906044466</v>
      </c>
      <c r="N88" s="40">
        <f t="shared" si="101"/>
        <v>21.215946843853821</v>
      </c>
      <c r="O88" s="143">
        <f t="shared" si="102"/>
        <v>11.765925925925927</v>
      </c>
      <c r="P88" s="52">
        <f t="shared" si="103"/>
        <v>-0.44542065397687064</v>
      </c>
    </row>
    <row r="89" spans="1:16" ht="20.100000000000001" customHeight="1" x14ac:dyDescent="0.25">
      <c r="A89" s="38" t="s">
        <v>170</v>
      </c>
      <c r="B89" s="19">
        <v>24.400000000000002</v>
      </c>
      <c r="C89" s="140">
        <v>9.9</v>
      </c>
      <c r="D89" s="247">
        <f t="shared" si="93"/>
        <v>3.4795554725279123E-3</v>
      </c>
      <c r="E89" s="215">
        <f t="shared" si="94"/>
        <v>1.4762898896510585E-3</v>
      </c>
      <c r="F89" s="52">
        <f t="shared" si="72"/>
        <v>-0.59426229508196726</v>
      </c>
      <c r="H89" s="19">
        <v>12.402000000000001</v>
      </c>
      <c r="I89" s="140">
        <v>5.01</v>
      </c>
      <c r="J89" s="214">
        <f t="shared" si="95"/>
        <v>1.7149568101084279E-3</v>
      </c>
      <c r="K89" s="215">
        <f t="shared" si="96"/>
        <v>6.7422516590514658E-4</v>
      </c>
      <c r="L89" s="52">
        <f t="shared" si="100"/>
        <v>-0.59603289791969039</v>
      </c>
      <c r="N89" s="40">
        <f t="shared" si="101"/>
        <v>5.0827868852459011</v>
      </c>
      <c r="O89" s="143">
        <f t="shared" si="102"/>
        <v>5.0606060606060597</v>
      </c>
      <c r="P89" s="52">
        <f t="shared" si="103"/>
        <v>-4.3639100242874535E-3</v>
      </c>
    </row>
    <row r="90" spans="1:16" ht="20.100000000000001" customHeight="1" x14ac:dyDescent="0.25">
      <c r="A90" s="38" t="s">
        <v>214</v>
      </c>
      <c r="B90" s="19"/>
      <c r="C90" s="140">
        <v>1.3</v>
      </c>
      <c r="D90" s="247">
        <f t="shared" si="93"/>
        <v>0</v>
      </c>
      <c r="E90" s="215">
        <f t="shared" si="94"/>
        <v>1.938562481359976E-4</v>
      </c>
      <c r="F90" s="52" t="e">
        <f t="shared" si="72"/>
        <v>#DIV/0!</v>
      </c>
      <c r="H90" s="19"/>
      <c r="I90" s="140">
        <v>3.85</v>
      </c>
      <c r="J90" s="214">
        <f t="shared" si="95"/>
        <v>0</v>
      </c>
      <c r="K90" s="215">
        <f t="shared" si="96"/>
        <v>5.181171434600429E-4</v>
      </c>
      <c r="L90" s="52" t="e">
        <f t="shared" si="100"/>
        <v>#DIV/0!</v>
      </c>
      <c r="N90" s="40" t="e">
        <f t="shared" ref="N90:N93" si="104">(H90/B90)*10</f>
        <v>#DIV/0!</v>
      </c>
      <c r="O90" s="143">
        <f t="shared" ref="O90:O93" si="105">(I90/C90)*10</f>
        <v>29.615384615384617</v>
      </c>
      <c r="P90" s="52" t="e">
        <f t="shared" ref="P90:P93" si="106">(O90-N90)/N90</f>
        <v>#DIV/0!</v>
      </c>
    </row>
    <row r="91" spans="1:16" ht="20.100000000000001" customHeight="1" x14ac:dyDescent="0.25">
      <c r="A91" s="38" t="s">
        <v>239</v>
      </c>
      <c r="B91" s="19"/>
      <c r="C91" s="140">
        <v>4.2600000000000007</v>
      </c>
      <c r="D91" s="247">
        <f t="shared" si="93"/>
        <v>0</v>
      </c>
      <c r="E91" s="215">
        <f t="shared" si="94"/>
        <v>6.3525201312257681E-4</v>
      </c>
      <c r="F91" s="52" t="e">
        <f t="shared" si="72"/>
        <v>#DIV/0!</v>
      </c>
      <c r="H91" s="19"/>
      <c r="I91" s="140">
        <v>3.63</v>
      </c>
      <c r="J91" s="214">
        <f>H91/$H$96</f>
        <v>0</v>
      </c>
      <c r="K91" s="215">
        <f>I91/$I$96</f>
        <v>4.8851044954804034E-4</v>
      </c>
      <c r="L91" s="52" t="e">
        <f t="shared" si="100"/>
        <v>#DIV/0!</v>
      </c>
      <c r="N91" s="40" t="e">
        <f t="shared" si="104"/>
        <v>#DIV/0!</v>
      </c>
      <c r="O91" s="143">
        <f t="shared" si="105"/>
        <v>8.5211267605633783</v>
      </c>
      <c r="P91" s="52" t="e">
        <f t="shared" si="106"/>
        <v>#DIV/0!</v>
      </c>
    </row>
    <row r="92" spans="1:16" ht="20.100000000000001" customHeight="1" x14ac:dyDescent="0.25">
      <c r="A92" s="38" t="s">
        <v>229</v>
      </c>
      <c r="B92" s="19">
        <v>3.01</v>
      </c>
      <c r="C92" s="140">
        <v>6.93</v>
      </c>
      <c r="D92" s="247">
        <f>B92/$B$96</f>
        <v>4.2924024476676291E-4</v>
      </c>
      <c r="E92" s="215">
        <f>C92/$C$96</f>
        <v>1.0334029227557408E-3</v>
      </c>
      <c r="F92" s="52">
        <f t="shared" si="72"/>
        <v>1.3023255813953489</v>
      </c>
      <c r="H92" s="19">
        <v>1.399</v>
      </c>
      <c r="I92" s="140">
        <v>3.6120000000000001</v>
      </c>
      <c r="J92" s="214">
        <f>H92/$H$96</f>
        <v>1.9345465064841885E-4</v>
      </c>
      <c r="K92" s="215">
        <f>I92/$I$96</f>
        <v>4.8608808368251293E-4</v>
      </c>
      <c r="L92" s="52">
        <f t="shared" si="100"/>
        <v>1.5818441744102931</v>
      </c>
      <c r="N92" s="40">
        <f t="shared" si="104"/>
        <v>4.6478405315614619</v>
      </c>
      <c r="O92" s="143">
        <f t="shared" si="105"/>
        <v>5.2121212121212128</v>
      </c>
      <c r="P92" s="52">
        <f t="shared" si="106"/>
        <v>0.1214070656529557</v>
      </c>
    </row>
    <row r="93" spans="1:16" ht="20.100000000000001" customHeight="1" x14ac:dyDescent="0.25">
      <c r="A93" s="38" t="s">
        <v>240</v>
      </c>
      <c r="B93" s="19"/>
      <c r="C93" s="140">
        <v>7.2</v>
      </c>
      <c r="D93" s="247"/>
      <c r="E93" s="215"/>
      <c r="F93" s="52" t="e">
        <f t="shared" si="72"/>
        <v>#DIV/0!</v>
      </c>
      <c r="H93" s="19"/>
      <c r="I93" s="140">
        <v>3.133</v>
      </c>
      <c r="J93" s="214"/>
      <c r="K93" s="215"/>
      <c r="L93" s="52" t="e">
        <f t="shared" si="100"/>
        <v>#DIV/0!</v>
      </c>
      <c r="N93" s="40" t="e">
        <f t="shared" si="104"/>
        <v>#DIV/0!</v>
      </c>
      <c r="O93" s="143">
        <f t="shared" si="105"/>
        <v>4.3513888888888888</v>
      </c>
      <c r="P93" s="52" t="e">
        <f t="shared" si="106"/>
        <v>#DIV/0!</v>
      </c>
    </row>
    <row r="94" spans="1:16" ht="20.100000000000001" customHeight="1" x14ac:dyDescent="0.25">
      <c r="A94" s="38" t="s">
        <v>233</v>
      </c>
      <c r="B94" s="19">
        <v>2.7</v>
      </c>
      <c r="C94" s="140">
        <v>1.89</v>
      </c>
      <c r="D94" s="247">
        <f>B94/$B$96</f>
        <v>3.8503277769776079E-4</v>
      </c>
      <c r="E94" s="215">
        <f>C94/$C$96</f>
        <v>2.8183716075156571E-4</v>
      </c>
      <c r="F94" s="52">
        <f t="shared" si="72"/>
        <v>-0.3000000000000001</v>
      </c>
      <c r="H94" s="19">
        <v>4.8109999999999999</v>
      </c>
      <c r="I94" s="140">
        <v>2.903</v>
      </c>
      <c r="J94" s="214">
        <f>H94/$H$96</f>
        <v>6.6526828039281129E-4</v>
      </c>
      <c r="K94" s="215">
        <f>I94/$I$96</f>
        <v>3.9067378375701411E-4</v>
      </c>
      <c r="L94" s="52">
        <f t="shared" si="100"/>
        <v>-0.39659114529203904</v>
      </c>
      <c r="N94" s="40">
        <f t="shared" si="101"/>
        <v>17.818518518518516</v>
      </c>
      <c r="O94" s="143">
        <f t="shared" si="102"/>
        <v>15.359788359788361</v>
      </c>
      <c r="P94" s="52">
        <f t="shared" si="103"/>
        <v>-0.13798735041719851</v>
      </c>
    </row>
    <row r="95" spans="1:16" ht="20.100000000000001" customHeight="1" thickBot="1" x14ac:dyDescent="0.3">
      <c r="A95" s="8" t="s">
        <v>17</v>
      </c>
      <c r="B95" s="21">
        <f>B96-SUM(B68:B94)</f>
        <v>49.219999999999345</v>
      </c>
      <c r="C95" s="142">
        <f>C96-SUM(C68:C94)</f>
        <v>25.880000000000109</v>
      </c>
      <c r="D95" s="247">
        <f>B95/$B$96</f>
        <v>7.0190049326976046E-3</v>
      </c>
      <c r="E95" s="215">
        <f>C95/$C$96</f>
        <v>3.8592305398151066E-3</v>
      </c>
      <c r="F95" s="52">
        <f t="shared" si="72"/>
        <v>-0.47419748069889367</v>
      </c>
      <c r="H95" s="21">
        <f>H96-SUM(H68:H94)</f>
        <v>36.041000000000167</v>
      </c>
      <c r="I95" s="142">
        <f>I96-SUM(I68:I94)</f>
        <v>13.403999999998632</v>
      </c>
      <c r="J95" s="214">
        <f>H95/$H$96</f>
        <v>4.9837734553393109E-3</v>
      </c>
      <c r="K95" s="215">
        <f>I95/$I$96</f>
        <v>1.8038551145292741E-3</v>
      </c>
      <c r="L95" s="52">
        <f t="shared" ref="L95" si="107">(I95-H95)/H95</f>
        <v>-0.62809023057077851</v>
      </c>
      <c r="N95" s="40">
        <f t="shared" ref="N95" si="108">(H95/B95)*10</f>
        <v>7.3224299065421867</v>
      </c>
      <c r="O95" s="143">
        <f t="shared" ref="O95" si="109">(I95/C95)*10</f>
        <v>5.1792890262745654</v>
      </c>
      <c r="P95" s="52">
        <f t="shared" ref="P95" si="110">(O95-N95)/N95</f>
        <v>-0.29268165180425193</v>
      </c>
    </row>
    <row r="96" spans="1:16" ht="26.25" customHeight="1" thickBot="1" x14ac:dyDescent="0.3">
      <c r="A96" s="12" t="s">
        <v>18</v>
      </c>
      <c r="B96" s="17">
        <v>7012.3899999999985</v>
      </c>
      <c r="C96" s="145">
        <v>6706.0000000000009</v>
      </c>
      <c r="D96" s="243">
        <f>SUM(D68:D95)</f>
        <v>1.0000000000000002</v>
      </c>
      <c r="E96" s="244">
        <f>SUM(E68:E95)</f>
        <v>0.99892633462570801</v>
      </c>
      <c r="F96" s="57">
        <f>(C96-B96)/B96</f>
        <v>-4.3692663984746666E-2</v>
      </c>
      <c r="G96" s="1"/>
      <c r="H96" s="17">
        <v>7231.6689999999981</v>
      </c>
      <c r="I96" s="145">
        <v>7430.7519999999995</v>
      </c>
      <c r="J96" s="255">
        <f>H96/$H$96</f>
        <v>1</v>
      </c>
      <c r="K96" s="244">
        <f>I96/$I$96</f>
        <v>1</v>
      </c>
      <c r="L96" s="57">
        <f>(I96-H96)/H96</f>
        <v>2.7529329674795888E-2</v>
      </c>
      <c r="M96" s="1"/>
      <c r="N96" s="37">
        <f t="shared" ref="N96:O96" si="111">(H96/B96)*10</f>
        <v>10.312702231336248</v>
      </c>
      <c r="O96" s="150">
        <f t="shared" si="111"/>
        <v>11.080751565762002</v>
      </c>
      <c r="P96" s="57">
        <f>(O96-N96)/N96</f>
        <v>7.4476050718496861E-2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4" t="s">
        <v>3</v>
      </c>
      <c r="B4" s="317"/>
      <c r="C4" s="317"/>
      <c r="D4" s="345" t="s">
        <v>1</v>
      </c>
      <c r="E4" s="364"/>
      <c r="F4" s="346" t="s">
        <v>13</v>
      </c>
      <c r="G4" s="346"/>
      <c r="H4" s="365" t="s">
        <v>34</v>
      </c>
      <c r="I4" s="364"/>
      <c r="K4" s="345" t="s">
        <v>19</v>
      </c>
      <c r="L4" s="364"/>
      <c r="M4" s="346" t="s">
        <v>13</v>
      </c>
      <c r="N4" s="346"/>
      <c r="O4" s="365" t="s">
        <v>34</v>
      </c>
      <c r="P4" s="364"/>
      <c r="R4" s="345" t="s">
        <v>22</v>
      </c>
      <c r="S4" s="346"/>
      <c r="T4" s="69" t="s">
        <v>0</v>
      </c>
    </row>
    <row r="5" spans="1:20" x14ac:dyDescent="0.25">
      <c r="A5" s="352"/>
      <c r="B5" s="318"/>
      <c r="C5" s="318"/>
      <c r="D5" s="366" t="s">
        <v>40</v>
      </c>
      <c r="E5" s="367"/>
      <c r="F5" s="368" t="str">
        <f>D5</f>
        <v>jan - mar</v>
      </c>
      <c r="G5" s="368"/>
      <c r="H5" s="366" t="str">
        <f>F5</f>
        <v>jan - mar</v>
      </c>
      <c r="I5" s="367"/>
      <c r="K5" s="366" t="str">
        <f>D5</f>
        <v>jan - mar</v>
      </c>
      <c r="L5" s="367"/>
      <c r="M5" s="368" t="str">
        <f>D5</f>
        <v>jan - mar</v>
      </c>
      <c r="N5" s="368"/>
      <c r="O5" s="366" t="str">
        <f>D5</f>
        <v>jan - mar</v>
      </c>
      <c r="P5" s="367"/>
      <c r="R5" s="366" t="str">
        <f>D5</f>
        <v>jan - mar</v>
      </c>
      <c r="S5" s="368"/>
      <c r="T5" s="67" t="s">
        <v>35</v>
      </c>
    </row>
    <row r="6" spans="1:20" ht="15.75" thickBot="1" x14ac:dyDescent="0.3">
      <c r="A6" s="352"/>
      <c r="B6" s="318"/>
      <c r="C6" s="318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4" t="s">
        <v>2</v>
      </c>
      <c r="B23" s="317"/>
      <c r="C23" s="317"/>
      <c r="D23" s="345" t="s">
        <v>1</v>
      </c>
      <c r="E23" s="364"/>
      <c r="F23" s="346" t="s">
        <v>13</v>
      </c>
      <c r="G23" s="346"/>
      <c r="H23" s="365" t="s">
        <v>34</v>
      </c>
      <c r="I23" s="364"/>
      <c r="J23"/>
      <c r="K23" s="345" t="s">
        <v>19</v>
      </c>
      <c r="L23" s="364"/>
      <c r="M23" s="346" t="s">
        <v>13</v>
      </c>
      <c r="N23" s="346"/>
      <c r="O23" s="365" t="s">
        <v>34</v>
      </c>
      <c r="P23" s="364"/>
      <c r="Q23"/>
      <c r="R23" s="345" t="s">
        <v>22</v>
      </c>
      <c r="S23" s="346"/>
      <c r="T23" s="69" t="s">
        <v>0</v>
      </c>
    </row>
    <row r="24" spans="1:20" s="3" customFormat="1" ht="15" customHeight="1" x14ac:dyDescent="0.25">
      <c r="A24" s="352"/>
      <c r="B24" s="318"/>
      <c r="C24" s="318"/>
      <c r="D24" s="366" t="s">
        <v>40</v>
      </c>
      <c r="E24" s="367"/>
      <c r="F24" s="368" t="str">
        <f>D24</f>
        <v>jan - mar</v>
      </c>
      <c r="G24" s="368"/>
      <c r="H24" s="366" t="str">
        <f>F24</f>
        <v>jan - mar</v>
      </c>
      <c r="I24" s="367"/>
      <c r="J24"/>
      <c r="K24" s="366" t="str">
        <f>D24</f>
        <v>jan - mar</v>
      </c>
      <c r="L24" s="367"/>
      <c r="M24" s="368" t="str">
        <f>D24</f>
        <v>jan - mar</v>
      </c>
      <c r="N24" s="368"/>
      <c r="O24" s="366" t="str">
        <f>D24</f>
        <v>jan - mar</v>
      </c>
      <c r="P24" s="367"/>
      <c r="Q24"/>
      <c r="R24" s="366" t="str">
        <f>D24</f>
        <v>jan - mar</v>
      </c>
      <c r="S24" s="368"/>
      <c r="T24" s="67" t="s">
        <v>35</v>
      </c>
    </row>
    <row r="25" spans="1:20" ht="15.75" customHeight="1" thickBot="1" x14ac:dyDescent="0.3">
      <c r="A25" s="352"/>
      <c r="B25" s="318"/>
      <c r="C25" s="318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4" t="s">
        <v>2</v>
      </c>
      <c r="B42" s="317"/>
      <c r="C42" s="317"/>
      <c r="D42" s="345" t="s">
        <v>1</v>
      </c>
      <c r="E42" s="364"/>
      <c r="F42" s="346" t="s">
        <v>13</v>
      </c>
      <c r="G42" s="346"/>
      <c r="H42" s="365" t="s">
        <v>34</v>
      </c>
      <c r="I42" s="364"/>
      <c r="K42" s="345" t="s">
        <v>19</v>
      </c>
      <c r="L42" s="364"/>
      <c r="M42" s="346" t="s">
        <v>13</v>
      </c>
      <c r="N42" s="346"/>
      <c r="O42" s="365" t="s">
        <v>34</v>
      </c>
      <c r="P42" s="364"/>
      <c r="R42" s="345" t="s">
        <v>22</v>
      </c>
      <c r="S42" s="346"/>
      <c r="T42" s="69" t="s">
        <v>0</v>
      </c>
    </row>
    <row r="43" spans="1:20" ht="15" customHeight="1" x14ac:dyDescent="0.25">
      <c r="A43" s="352"/>
      <c r="B43" s="318"/>
      <c r="C43" s="318"/>
      <c r="D43" s="366" t="s">
        <v>40</v>
      </c>
      <c r="E43" s="367"/>
      <c r="F43" s="368" t="str">
        <f>D43</f>
        <v>jan - mar</v>
      </c>
      <c r="G43" s="368"/>
      <c r="H43" s="366" t="str">
        <f>F43</f>
        <v>jan - mar</v>
      </c>
      <c r="I43" s="367"/>
      <c r="K43" s="366" t="str">
        <f>D43</f>
        <v>jan - mar</v>
      </c>
      <c r="L43" s="367"/>
      <c r="M43" s="368" t="str">
        <f>D43</f>
        <v>jan - mar</v>
      </c>
      <c r="N43" s="368"/>
      <c r="O43" s="366" t="str">
        <f>D43</f>
        <v>jan - mar</v>
      </c>
      <c r="P43" s="367"/>
      <c r="R43" s="366" t="str">
        <f>D43</f>
        <v>jan - mar</v>
      </c>
      <c r="S43" s="368"/>
      <c r="T43" s="67" t="s">
        <v>35</v>
      </c>
    </row>
    <row r="44" spans="1:20" ht="15.75" customHeight="1" thickBot="1" x14ac:dyDescent="0.3">
      <c r="A44" s="352"/>
      <c r="B44" s="318"/>
      <c r="C44" s="318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E1" zoomScaleNormal="100" workbookViewId="0">
      <selection activeCell="Y29" sqref="Y29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3" t="s">
        <v>3</v>
      </c>
      <c r="B3" s="315">
        <v>2007</v>
      </c>
      <c r="C3" s="311">
        <v>2008</v>
      </c>
      <c r="D3" s="311">
        <v>2009</v>
      </c>
      <c r="E3" s="311">
        <v>2010</v>
      </c>
      <c r="F3" s="311">
        <v>2011</v>
      </c>
      <c r="G3" s="311">
        <v>2012</v>
      </c>
      <c r="H3" s="311">
        <v>2013</v>
      </c>
      <c r="I3" s="311">
        <v>2014</v>
      </c>
      <c r="J3" s="311">
        <v>2015</v>
      </c>
      <c r="K3" s="311">
        <v>2016</v>
      </c>
      <c r="L3" s="323">
        <v>2017</v>
      </c>
      <c r="M3" s="311">
        <v>2018</v>
      </c>
      <c r="N3" s="311">
        <v>2019</v>
      </c>
      <c r="O3" s="317">
        <v>2020</v>
      </c>
      <c r="P3" s="311">
        <v>2021</v>
      </c>
      <c r="Q3" s="327">
        <v>2022</v>
      </c>
      <c r="R3" s="271" t="s">
        <v>49</v>
      </c>
      <c r="S3" s="319" t="s">
        <v>157</v>
      </c>
      <c r="T3" s="320"/>
      <c r="U3" s="325" t="s">
        <v>147</v>
      </c>
      <c r="V3" s="326"/>
    </row>
    <row r="4" spans="1:36" ht="31.5" customHeight="1" thickBot="1" x14ac:dyDescent="0.3">
      <c r="A4" s="314"/>
      <c r="B4" s="316"/>
      <c r="C4" s="312"/>
      <c r="D4" s="312"/>
      <c r="E4" s="312"/>
      <c r="F4" s="312"/>
      <c r="G4" s="312"/>
      <c r="H4" s="312"/>
      <c r="I4" s="312"/>
      <c r="J4" s="312"/>
      <c r="K4" s="312"/>
      <c r="L4" s="324"/>
      <c r="M4" s="312"/>
      <c r="N4" s="312"/>
      <c r="O4" s="318"/>
      <c r="P4" s="312"/>
      <c r="Q4" s="328"/>
      <c r="R4" s="174" t="s">
        <v>146</v>
      </c>
      <c r="S4" s="127">
        <v>2022</v>
      </c>
      <c r="T4" s="264">
        <v>2023</v>
      </c>
      <c r="U4" s="297" t="s">
        <v>158</v>
      </c>
      <c r="V4" s="298" t="s">
        <v>159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674493.77499999991</v>
      </c>
      <c r="T6" s="147">
        <v>681797.31200000003</v>
      </c>
      <c r="U6" s="112">
        <v>931109.19100000022</v>
      </c>
      <c r="V6" s="147">
        <v>946266.8250000003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1.082817554543054E-2</v>
      </c>
      <c r="V7" s="278">
        <f>(V6-U6)/U6</f>
        <v>1.6279115431908645E-2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146707.13500000004</v>
      </c>
      <c r="T8" s="147">
        <v>157078.79799999998</v>
      </c>
      <c r="U8" s="112">
        <v>193831.12200000006</v>
      </c>
      <c r="V8" s="147">
        <v>215715.33800000002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7.0696377514290212E-2</v>
      </c>
      <c r="U9" s="299"/>
      <c r="V9" s="281">
        <f>(V8-U8)/U8</f>
        <v>0.11290352020972128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527786.6399999999</v>
      </c>
      <c r="T10" s="140">
        <f>T6-T8</f>
        <v>524718.51400000008</v>
      </c>
      <c r="U10" s="119">
        <f>U6-U8</f>
        <v>737278.06900000013</v>
      </c>
      <c r="V10" s="140">
        <f>V6-V8</f>
        <v>730551.48700000031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-5.8131937557188169E-3</v>
      </c>
      <c r="U11" s="299"/>
      <c r="V11" s="281">
        <f>(V10-U10)/U10</f>
        <v>-9.1235346375124846E-3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4.5975526343691442</v>
      </c>
      <c r="T12" s="285">
        <f t="shared" si="4"/>
        <v>4.3404795598193981</v>
      </c>
      <c r="U12" s="103">
        <f>U6/U8</f>
        <v>4.8037135697950504</v>
      </c>
      <c r="V12" s="285">
        <f>V6/V8</f>
        <v>4.3866460019639408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3" t="s">
        <v>2</v>
      </c>
      <c r="B14" s="315">
        <v>2007</v>
      </c>
      <c r="C14" s="311">
        <v>2008</v>
      </c>
      <c r="D14" s="311">
        <v>2009</v>
      </c>
      <c r="E14" s="311">
        <v>2010</v>
      </c>
      <c r="F14" s="311">
        <v>2011</v>
      </c>
      <c r="G14" s="311">
        <v>2012</v>
      </c>
      <c r="H14" s="311">
        <v>2013</v>
      </c>
      <c r="I14" s="311">
        <v>2014</v>
      </c>
      <c r="J14" s="311">
        <v>2015</v>
      </c>
      <c r="K14" s="321">
        <v>2016</v>
      </c>
      <c r="L14" s="323">
        <v>2017</v>
      </c>
      <c r="M14" s="311">
        <v>2018</v>
      </c>
      <c r="N14" s="311">
        <v>2019</v>
      </c>
      <c r="O14" s="317">
        <v>2020</v>
      </c>
      <c r="P14" s="311">
        <v>2021</v>
      </c>
      <c r="Q14" s="327">
        <v>2022</v>
      </c>
      <c r="R14" s="128" t="s">
        <v>49</v>
      </c>
      <c r="S14" s="319" t="str">
        <f>S3</f>
        <v>jan-set</v>
      </c>
      <c r="T14" s="320"/>
      <c r="U14" s="325" t="s">
        <v>147</v>
      </c>
      <c r="V14" s="326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4"/>
      <c r="B15" s="316"/>
      <c r="C15" s="312"/>
      <c r="D15" s="312"/>
      <c r="E15" s="312"/>
      <c r="F15" s="312"/>
      <c r="G15" s="312"/>
      <c r="H15" s="312"/>
      <c r="I15" s="312"/>
      <c r="J15" s="312"/>
      <c r="K15" s="322"/>
      <c r="L15" s="324"/>
      <c r="M15" s="312"/>
      <c r="N15" s="312"/>
      <c r="O15" s="318"/>
      <c r="P15" s="312"/>
      <c r="Q15" s="328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out 2021 a set 2022</v>
      </c>
      <c r="V15" s="298" t="str">
        <f>V4</f>
        <v>out 22 a set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297989.42700000014</v>
      </c>
      <c r="T17" s="147">
        <v>290275.93799999997</v>
      </c>
      <c r="U17" s="112">
        <v>418655.52600000019</v>
      </c>
      <c r="V17" s="147">
        <v>410453.00100000005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-1.9592539667086913E-2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144683.033</v>
      </c>
      <c r="T19" s="147">
        <v>154972.17199999999</v>
      </c>
      <c r="U19" s="112">
        <v>191380.16000000003</v>
      </c>
      <c r="V19" s="147">
        <v>212867.65399999998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7.1115035306178548E-2</v>
      </c>
      <c r="U20" s="299"/>
      <c r="V20" s="281">
        <f>(V19-U19)/U19</f>
        <v>0.11227649720848777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153306.39400000015</v>
      </c>
      <c r="T21" s="140">
        <f>T17-T19</f>
        <v>135303.76599999997</v>
      </c>
      <c r="U21" s="119">
        <f>U17-U19</f>
        <v>227275.36600000015</v>
      </c>
      <c r="V21" s="140">
        <f>V17-V19</f>
        <v>197585.34700000007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-0.11742907474557228</v>
      </c>
      <c r="U22" s="299"/>
      <c r="V22" s="281">
        <f>(V21-U21)/U21</f>
        <v>-0.13063456688042499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2.0596017433502389</v>
      </c>
      <c r="T23" s="285">
        <f>(T17/T19)</f>
        <v>1.8730842721879124</v>
      </c>
      <c r="U23" s="103">
        <f>U17/U19</f>
        <v>2.1875597031583633</v>
      </c>
      <c r="V23" s="285">
        <f>V17/V19</f>
        <v>1.9282074720473976</v>
      </c>
    </row>
    <row r="24" spans="1:36" ht="30" customHeight="1" thickBot="1" x14ac:dyDescent="0.3"/>
    <row r="25" spans="1:36" ht="22.5" customHeight="1" x14ac:dyDescent="0.25">
      <c r="A25" s="313" t="s">
        <v>15</v>
      </c>
      <c r="B25" s="315">
        <v>2007</v>
      </c>
      <c r="C25" s="311">
        <v>2008</v>
      </c>
      <c r="D25" s="311">
        <v>2009</v>
      </c>
      <c r="E25" s="311">
        <v>2010</v>
      </c>
      <c r="F25" s="311">
        <v>2011</v>
      </c>
      <c r="G25" s="311">
        <v>2012</v>
      </c>
      <c r="H25" s="311">
        <v>2013</v>
      </c>
      <c r="I25" s="311">
        <v>2014</v>
      </c>
      <c r="J25" s="311">
        <v>2015</v>
      </c>
      <c r="K25" s="321">
        <v>2016</v>
      </c>
      <c r="L25" s="323">
        <v>2017</v>
      </c>
      <c r="M25" s="311">
        <v>2018</v>
      </c>
      <c r="N25" s="311">
        <v>2019</v>
      </c>
      <c r="O25" s="317">
        <v>2020</v>
      </c>
      <c r="P25" s="311">
        <v>2021</v>
      </c>
      <c r="Q25" s="327">
        <v>2022</v>
      </c>
      <c r="R25" s="128" t="s">
        <v>49</v>
      </c>
      <c r="S25" s="319" t="str">
        <f>S14</f>
        <v>jan-set</v>
      </c>
      <c r="T25" s="320"/>
      <c r="U25" s="325" t="s">
        <v>147</v>
      </c>
      <c r="V25" s="326"/>
    </row>
    <row r="26" spans="1:36" ht="31.5" customHeight="1" thickBot="1" x14ac:dyDescent="0.3">
      <c r="A26" s="314"/>
      <c r="B26" s="316"/>
      <c r="C26" s="312"/>
      <c r="D26" s="312"/>
      <c r="E26" s="312"/>
      <c r="F26" s="312"/>
      <c r="G26" s="312"/>
      <c r="H26" s="312"/>
      <c r="I26" s="312"/>
      <c r="J26" s="312"/>
      <c r="K26" s="322"/>
      <c r="L26" s="324"/>
      <c r="M26" s="312"/>
      <c r="N26" s="312"/>
      <c r="O26" s="318"/>
      <c r="P26" s="312"/>
      <c r="Q26" s="328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out 2021 a set 2022</v>
      </c>
      <c r="V26" s="298" t="str">
        <f>V4</f>
        <v>out 22 a set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376504.34800000011</v>
      </c>
      <c r="T28" s="147">
        <v>391521.37400000024</v>
      </c>
      <c r="U28" s="112">
        <v>512453.66500000027</v>
      </c>
      <c r="V28" s="147">
        <v>535813.82400000026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3.9885398614307968E-2</v>
      </c>
      <c r="V29" s="278">
        <f>(V28-U28)/U28</f>
        <v>4.5584919370222424E-2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2024.1020000000003</v>
      </c>
      <c r="T30" s="147">
        <v>2106.6259999999997</v>
      </c>
      <c r="U30" s="112">
        <v>2450.9620000000004</v>
      </c>
      <c r="V30" s="147">
        <v>2847.6840000000002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4.077067262420541E-2</v>
      </c>
      <c r="U31" s="299"/>
      <c r="V31" s="281">
        <f>(V30-U30)/U30</f>
        <v>0.16186379062588471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374480.2460000001</v>
      </c>
      <c r="T32" s="140">
        <f>T28-T30</f>
        <v>389414.74800000025</v>
      </c>
      <c r="U32" s="119">
        <f>U28-U30</f>
        <v>510002.70300000027</v>
      </c>
      <c r="V32" s="140">
        <f>V28-V30</f>
        <v>532966.14000000025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3.9880613622541118E-2</v>
      </c>
      <c r="U33" s="299"/>
      <c r="V33" s="281">
        <f>(V32-U32)/U32</f>
        <v>4.5026108420448831E-2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186.01056073261134</v>
      </c>
      <c r="T34" s="285">
        <f>(T28/T30)</f>
        <v>185.85234113696512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M49" workbookViewId="0">
      <selection activeCell="AE51" sqref="AE51:AF62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4" t="s">
        <v>3</v>
      </c>
      <c r="B4" s="336" t="s">
        <v>72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  <c r="P4" s="339" t="s">
        <v>148</v>
      </c>
      <c r="R4" s="337" t="s">
        <v>3</v>
      </c>
      <c r="S4" s="329" t="s">
        <v>72</v>
      </c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1"/>
      <c r="AG4" s="332" t="s">
        <v>148</v>
      </c>
      <c r="AI4" s="329" t="s">
        <v>72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2" t="s">
        <v>148</v>
      </c>
    </row>
    <row r="5" spans="1:52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0"/>
      <c r="R5" s="338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3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3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63073.409999999996</v>
      </c>
      <c r="AF7" s="112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68116.977000000028</v>
      </c>
      <c r="AF8" s="119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291533.7800000002</v>
      </c>
      <c r="P9" s="52">
        <f t="shared" si="14"/>
        <v>3.1829106710126967E-2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80072.687000000005</v>
      </c>
      <c r="AF9" s="119">
        <v>82953.654999999882</v>
      </c>
      <c r="AG9" s="52">
        <f t="shared" si="15"/>
        <v>3.5979409558216484E-2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2.8454217209408745</v>
      </c>
      <c r="AW9" s="52">
        <f t="shared" ref="AW9" si="18">IF(AV9="","",(AV9-AU9)/AU9)</f>
        <v>4.0222773530031756E-3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19">
        <v>241944.08000000019</v>
      </c>
      <c r="P10" s="52">
        <f t="shared" si="14"/>
        <v>-7.781847410155833E-2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72456.435999999929</v>
      </c>
      <c r="AF10" s="119">
        <v>68809.887000000133</v>
      </c>
      <c r="AG10" s="52">
        <f t="shared" si="15"/>
        <v>-5.032746849430738E-2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2.7617119919463482</v>
      </c>
      <c r="AV10" s="157">
        <f>(AF10/O10)*10</f>
        <v>2.8440409453291879</v>
      </c>
      <c r="AW10" s="52">
        <f>IF(AV10="","",(AV10-AU10)/AU10)</f>
        <v>2.9810839661386077E-2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276301.92000000027</v>
      </c>
      <c r="O11" s="119">
        <v>282268.96999999991</v>
      </c>
      <c r="P11" s="52">
        <f t="shared" si="14"/>
        <v>2.1596122097159633E-2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76795.082000000068</v>
      </c>
      <c r="AF11" s="119">
        <v>80852.009000000093</v>
      </c>
      <c r="AG11" s="52">
        <f t="shared" si="15"/>
        <v>5.2827953227525967E-2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2.7793900961672646</v>
      </c>
      <c r="AV11" s="157">
        <f>(AF11/O11)*10</f>
        <v>2.864360506930681</v>
      </c>
      <c r="AW11" s="52">
        <f>IF(AV11="","",(AV11-AU11)/AU11)</f>
        <v>3.0571603058019543E-2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254653.78999999986</v>
      </c>
      <c r="O12" s="119">
        <v>303352.13999999961</v>
      </c>
      <c r="P12" s="52">
        <f t="shared" si="14"/>
        <v>0.19123355674384335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70242.042999999947</v>
      </c>
      <c r="AF12" s="119">
        <v>86340.862000000066</v>
      </c>
      <c r="AG12" s="52">
        <f t="shared" si="15"/>
        <v>0.22919064298856073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2.7583348749688739</v>
      </c>
      <c r="AV12" s="157">
        <f>(AF12/O12)*10</f>
        <v>2.8462255779702157</v>
      </c>
      <c r="AW12" s="52">
        <f>IF(AV12="","",(AV12-AU12)/AU12)</f>
        <v>3.1863681164649604E-2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296026.53999999963</v>
      </c>
      <c r="O13" s="119">
        <v>296232.89999999979</v>
      </c>
      <c r="P13" s="52">
        <f t="shared" si="14"/>
        <v>6.9709965870006418E-4</v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82133.286000000022</v>
      </c>
      <c r="AF13" s="119">
        <v>87072.138999999908</v>
      </c>
      <c r="AG13" s="52">
        <f t="shared" si="15"/>
        <v>6.0132173452793369E-2</v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2.7745244058184824</v>
      </c>
      <c r="AV13" s="157">
        <f>(AF13/O13)*10</f>
        <v>2.9393135941348842</v>
      </c>
      <c r="AW13" s="52">
        <f>IF(AV13="","",(AV13-AU13)/AU13)</f>
        <v>5.9393670486668222E-2</v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>
        <v>260230.95999999982</v>
      </c>
      <c r="P14" s="52">
        <f t="shared" si="14"/>
        <v>3.8822468358105912E-2</v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70221.736000000092</v>
      </c>
      <c r="AF14" s="119">
        <v>67146.530000000042</v>
      </c>
      <c r="AG14" s="52">
        <f t="shared" si="15"/>
        <v>-4.3792793729850898E-2</v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>
        <f>(AF14/O14)*10</f>
        <v>2.5802667753291186</v>
      </c>
      <c r="AW14" s="52">
        <f>IF(AV14="","",(AV14-AU14)/AU14)</f>
        <v>-7.9527796716346591E-2</v>
      </c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>
        <v>267107.20000000013</v>
      </c>
      <c r="P15" s="52">
        <f t="shared" si="14"/>
        <v>-0.1188587869562558</v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91382.117999999813</v>
      </c>
      <c r="AF15" s="119">
        <v>79620.836999999956</v>
      </c>
      <c r="AG15" s="52">
        <f t="shared" si="15"/>
        <v>-0.12870440363397881</v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94985.397999999841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103988.54699999987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65495.567999999992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157</v>
      </c>
      <c r="B19" s="167">
        <f>SUM(B7:B15)</f>
        <v>1937979.9999999995</v>
      </c>
      <c r="C19" s="168">
        <f t="shared" ref="C19:O19" si="19">SUM(C7:C15)</f>
        <v>2210466.77</v>
      </c>
      <c r="D19" s="168">
        <f t="shared" si="19"/>
        <v>2399887.0099999998</v>
      </c>
      <c r="E19" s="168">
        <f t="shared" si="19"/>
        <v>2254088.0899999994</v>
      </c>
      <c r="F19" s="168">
        <f t="shared" si="19"/>
        <v>2049406.9599999995</v>
      </c>
      <c r="G19" s="168">
        <f t="shared" si="19"/>
        <v>2046790.3599999999</v>
      </c>
      <c r="H19" s="168">
        <f t="shared" si="19"/>
        <v>2022777.5799999998</v>
      </c>
      <c r="I19" s="168">
        <f t="shared" si="19"/>
        <v>2123040.7700000005</v>
      </c>
      <c r="J19" s="168">
        <f t="shared" si="19"/>
        <v>2189897.2199999997</v>
      </c>
      <c r="K19" s="168">
        <f t="shared" si="19"/>
        <v>2154045.96</v>
      </c>
      <c r="L19" s="168">
        <f t="shared" si="19"/>
        <v>2282659.3799999994</v>
      </c>
      <c r="M19" s="168">
        <f t="shared" si="19"/>
        <v>2435488.13</v>
      </c>
      <c r="N19" s="168">
        <f t="shared" si="19"/>
        <v>2398555.0899999994</v>
      </c>
      <c r="O19" s="169">
        <f t="shared" si="19"/>
        <v>2410054.46</v>
      </c>
      <c r="P19" s="61">
        <f t="shared" si="14"/>
        <v>4.7942905493159136E-3</v>
      </c>
      <c r="Q19" s="171"/>
      <c r="R19" s="170"/>
      <c r="S19" s="167">
        <f>SUM(S7:S15)</f>
        <v>425100.33100000006</v>
      </c>
      <c r="T19" s="168">
        <f t="shared" ref="T19:AF19" si="20">SUM(T7:T15)</f>
        <v>450672.12599999993</v>
      </c>
      <c r="U19" s="168">
        <f t="shared" si="20"/>
        <v>475940.10399999993</v>
      </c>
      <c r="V19" s="168">
        <f t="shared" si="20"/>
        <v>496803.91000000027</v>
      </c>
      <c r="W19" s="168">
        <f t="shared" si="20"/>
        <v>498456.3949999999</v>
      </c>
      <c r="X19" s="168">
        <f t="shared" si="20"/>
        <v>512460.53</v>
      </c>
      <c r="Y19" s="168">
        <f t="shared" si="20"/>
        <v>494910.49900000007</v>
      </c>
      <c r="Z19" s="168">
        <f t="shared" si="20"/>
        <v>535333.7379999999</v>
      </c>
      <c r="AA19" s="168">
        <f t="shared" si="20"/>
        <v>560248.34400000004</v>
      </c>
      <c r="AB19" s="168">
        <f t="shared" si="20"/>
        <v>575648.84299999988</v>
      </c>
      <c r="AC19" s="168">
        <f t="shared" si="20"/>
        <v>599116.81799999974</v>
      </c>
      <c r="AD19" s="168">
        <f t="shared" si="20"/>
        <v>670821.7350000001</v>
      </c>
      <c r="AE19" s="169">
        <f t="shared" si="20"/>
        <v>674493.77499999991</v>
      </c>
      <c r="AF19" s="167">
        <f t="shared" si="20"/>
        <v>681797.31200000003</v>
      </c>
      <c r="AG19" s="61">
        <f t="shared" si="15"/>
        <v>1.082817554543054E-2</v>
      </c>
      <c r="AI19" s="172">
        <f t="shared" si="0"/>
        <v>2.1935227969328897</v>
      </c>
      <c r="AJ19" s="173">
        <f t="shared" si="1"/>
        <v>2.0388097759099084</v>
      </c>
      <c r="AK19" s="173">
        <f t="shared" si="2"/>
        <v>1.9831771329934402</v>
      </c>
      <c r="AL19" s="173">
        <f t="shared" si="3"/>
        <v>2.2040128431715393</v>
      </c>
      <c r="AM19" s="173">
        <f t="shared" si="4"/>
        <v>2.4321982150387544</v>
      </c>
      <c r="AN19" s="173">
        <f t="shared" si="5"/>
        <v>2.503727494593047</v>
      </c>
      <c r="AO19" s="173">
        <f t="shared" si="6"/>
        <v>2.4466876827851736</v>
      </c>
      <c r="AP19" s="173">
        <f t="shared" si="7"/>
        <v>2.5215424289755854</v>
      </c>
      <c r="AQ19" s="173">
        <f t="shared" si="8"/>
        <v>2.5583316827992508</v>
      </c>
      <c r="AR19" s="173">
        <f t="shared" si="9"/>
        <v>2.672407430898085</v>
      </c>
      <c r="AS19" s="173">
        <f t="shared" si="10"/>
        <v>2.6246439711911806</v>
      </c>
      <c r="AT19" s="173">
        <f t="shared" si="11"/>
        <v>2.7543625720729752</v>
      </c>
      <c r="AU19" s="173">
        <f t="shared" si="12"/>
        <v>2.8120837324607795</v>
      </c>
      <c r="AV19" s="173">
        <f>(AF19/O19)*10</f>
        <v>2.8289705619349363</v>
      </c>
      <c r="AW19" s="57">
        <f t="shared" ref="AW19:AW23" si="21">IF(AV19="","",(AV19-AU19)/AU19)</f>
        <v>6.0050948267389099E-3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755568.75999999954</v>
      </c>
      <c r="O20" s="119">
        <f>IF(O9="","",SUM(O7:O9))</f>
        <v>758918.2100000002</v>
      </c>
      <c r="P20" s="61">
        <f t="shared" si="14"/>
        <v>4.4330181147254604E-3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211263.07400000002</v>
      </c>
      <c r="AF20" s="119">
        <f>IF(AF9="","",SUM(AF7:AF9))</f>
        <v>211955.04799999984</v>
      </c>
      <c r="AG20" s="61">
        <f t="shared" si="15"/>
        <v>3.2754138567528974E-3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2.792857586063191</v>
      </c>
      <c r="AW20" s="61">
        <f t="shared" si="21"/>
        <v>-1.1524952257595978E-3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793316.29</v>
      </c>
      <c r="O21" s="119">
        <f>IF(O12="","",SUM(O10:O12))</f>
        <v>827565.18999999971</v>
      </c>
      <c r="P21" s="52">
        <f t="shared" si="14"/>
        <v>4.3171809821275282E-2</v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219493.56099999993</v>
      </c>
      <c r="AF21" s="119">
        <f>IF(AF12="","",SUM(AF10:AF12))</f>
        <v>236002.75800000032</v>
      </c>
      <c r="AG21" s="52">
        <f t="shared" si="15"/>
        <v>7.5214949016205526E-2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2.7667849982004018</v>
      </c>
      <c r="AV21" s="157">
        <f>IF(AV10="","",(AF21/O21)*10)</f>
        <v>2.8517724144487082</v>
      </c>
      <c r="AW21" s="52">
        <f t="shared" ref="AW21" si="30">IF(AV21="","",(AV21-AU21)/AU21)</f>
        <v>3.0717029441602699E-2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1">SUM(E13:E15)</f>
        <v>754867.37999999942</v>
      </c>
      <c r="F22" s="154">
        <f t="shared" si="31"/>
        <v>738758.1099999994</v>
      </c>
      <c r="G22" s="154">
        <f t="shared" si="31"/>
        <v>704562.56</v>
      </c>
      <c r="H22" s="154">
        <f t="shared" si="31"/>
        <v>722837.31000000017</v>
      </c>
      <c r="I22" s="154">
        <f t="shared" si="31"/>
        <v>737201</v>
      </c>
      <c r="J22" s="154">
        <f t="shared" si="31"/>
        <v>693204.98</v>
      </c>
      <c r="K22" s="154">
        <f t="shared" si="31"/>
        <v>737933.16</v>
      </c>
      <c r="L22" s="154">
        <f t="shared" si="31"/>
        <v>849480.53000000073</v>
      </c>
      <c r="M22" s="154">
        <f t="shared" ref="M22" si="32">SUM(M13:M15)</f>
        <v>799727.64999999991</v>
      </c>
      <c r="N22" s="154">
        <f t="shared" si="31"/>
        <v>849670.03999999992</v>
      </c>
      <c r="O22" s="119">
        <f>IF(O15="","",SUM(O13:O15))</f>
        <v>823571.05999999982</v>
      </c>
      <c r="P22" s="52">
        <f t="shared" si="14"/>
        <v>-3.0716606178087792E-2</v>
      </c>
      <c r="R22" s="109" t="s">
        <v>87</v>
      </c>
      <c r="S22" s="117">
        <f t="shared" ref="S22:AE22" si="33">SUM(S13:S15)</f>
        <v>158206.60300000003</v>
      </c>
      <c r="T22" s="154">
        <f t="shared" si="33"/>
        <v>169988.98999999996</v>
      </c>
      <c r="U22" s="154">
        <f t="shared" si="33"/>
        <v>174028.42199999993</v>
      </c>
      <c r="V22" s="154">
        <f t="shared" si="33"/>
        <v>185845.58100000009</v>
      </c>
      <c r="W22" s="154">
        <f t="shared" si="33"/>
        <v>187208.74600000004</v>
      </c>
      <c r="X22" s="154">
        <f t="shared" si="33"/>
        <v>184869.60900000014</v>
      </c>
      <c r="Y22" s="154">
        <f t="shared" si="33"/>
        <v>182230.02000000002</v>
      </c>
      <c r="Z22" s="154">
        <f t="shared" si="33"/>
        <v>187633.69599999988</v>
      </c>
      <c r="AA22" s="154">
        <f t="shared" si="33"/>
        <v>192412.99599999998</v>
      </c>
      <c r="AB22" s="154">
        <f t="shared" si="33"/>
        <v>210505.53399999993</v>
      </c>
      <c r="AC22" s="154">
        <f t="shared" si="33"/>
        <v>229542.15600000002</v>
      </c>
      <c r="AD22" s="154">
        <f t="shared" ref="AD22" si="34">SUM(AD13:AD15)</f>
        <v>232578.478</v>
      </c>
      <c r="AE22" s="154">
        <f t="shared" si="33"/>
        <v>243737.13999999993</v>
      </c>
      <c r="AF22" s="119">
        <f>IF(AF15="","",SUM(AF13:AF15))</f>
        <v>233839.50599999988</v>
      </c>
      <c r="AG22" s="52">
        <f t="shared" si="15"/>
        <v>-4.0607820375672135E-2</v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5">SUM(E16:E18)</f>
        <v>786527.00999999943</v>
      </c>
      <c r="F23" s="155">
        <f t="shared" si="35"/>
        <v>786761.36999999953</v>
      </c>
      <c r="G23" s="155">
        <f t="shared" si="35"/>
        <v>751398.26999999967</v>
      </c>
      <c r="H23" s="155">
        <f t="shared" si="35"/>
        <v>756727.27000000025</v>
      </c>
      <c r="I23" s="155">
        <f t="shared" si="35"/>
        <v>858528.7000000003</v>
      </c>
      <c r="J23" s="155">
        <f t="shared" si="35"/>
        <v>762076.04</v>
      </c>
      <c r="K23" s="155">
        <f t="shared" si="35"/>
        <v>809163.8199999996</v>
      </c>
      <c r="L23" s="155">
        <f t="shared" si="35"/>
        <v>868724.61000000057</v>
      </c>
      <c r="M23" s="155">
        <f t="shared" ref="M23" si="36">SUM(M16:M18)</f>
        <v>852537.59000000032</v>
      </c>
      <c r="N23" s="155">
        <f t="shared" si="35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7">SUM(S16:S18)</f>
        <v>189279.87400000004</v>
      </c>
      <c r="T23" s="155">
        <f t="shared" si="37"/>
        <v>206246.13400000002</v>
      </c>
      <c r="U23" s="155">
        <f t="shared" si="37"/>
        <v>227564.73100000003</v>
      </c>
      <c r="V23" s="155">
        <f t="shared" si="37"/>
        <v>223989.65199999989</v>
      </c>
      <c r="W23" s="155">
        <f t="shared" si="37"/>
        <v>227828.40799999997</v>
      </c>
      <c r="X23" s="155">
        <f t="shared" si="37"/>
        <v>223073.37500000009</v>
      </c>
      <c r="Y23" s="155">
        <f t="shared" si="37"/>
        <v>229063.12599999984</v>
      </c>
      <c r="Z23" s="155">
        <f t="shared" si="37"/>
        <v>242707.26199999999</v>
      </c>
      <c r="AA23" s="155">
        <f t="shared" si="37"/>
        <v>240093.19299999997</v>
      </c>
      <c r="AB23" s="155">
        <f t="shared" si="37"/>
        <v>243753.495</v>
      </c>
      <c r="AC23" s="155">
        <f t="shared" si="37"/>
        <v>257072.85799999989</v>
      </c>
      <c r="AD23" s="155">
        <f t="shared" ref="AD23" si="38">SUM(AD16:AD18)</f>
        <v>256615.41600000014</v>
      </c>
      <c r="AE23" s="155">
        <f t="shared" si="37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9">IF(U18="","",(U23/D23)*10)</f>
        <v>2.363592154138149</v>
      </c>
      <c r="AL23" s="158">
        <f t="shared" si="39"/>
        <v>2.8478316593348785</v>
      </c>
      <c r="AM23" s="158">
        <f t="shared" si="39"/>
        <v>2.895775220890676</v>
      </c>
      <c r="AN23" s="158">
        <f t="shared" si="39"/>
        <v>2.9687767979556323</v>
      </c>
      <c r="AO23" s="158">
        <f t="shared" si="39"/>
        <v>3.0270235404625998</v>
      </c>
      <c r="AP23" s="158">
        <f t="shared" si="39"/>
        <v>2.8270139600458304</v>
      </c>
      <c r="AQ23" s="158">
        <f t="shared" si="39"/>
        <v>3.1505149144959335</v>
      </c>
      <c r="AR23" s="158">
        <f t="shared" si="39"/>
        <v>3.012412183728137</v>
      </c>
      <c r="AS23" s="158">
        <f t="shared" si="39"/>
        <v>2.9591985197702608</v>
      </c>
      <c r="AT23" s="158">
        <f t="shared" si="39"/>
        <v>3.010018784039775</v>
      </c>
      <c r="AU23" s="158">
        <f t="shared" ref="AU23" si="40">IF(AE18="","",(AE23/N23)*10)</f>
        <v>3.0931421227564533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4" t="s">
        <v>2</v>
      </c>
      <c r="B26" s="336" t="s">
        <v>72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1"/>
      <c r="P26" s="332" t="s">
        <v>148</v>
      </c>
      <c r="R26" s="337" t="s">
        <v>3</v>
      </c>
      <c r="S26" s="329" t="s">
        <v>72</v>
      </c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1"/>
      <c r="AG26" s="332" t="s">
        <v>148</v>
      </c>
      <c r="AI26" s="329" t="s">
        <v>72</v>
      </c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1"/>
      <c r="AW26" s="332" t="str">
        <f>AG26</f>
        <v>D       2023/2022</v>
      </c>
      <c r="AZ26" s="105"/>
    </row>
    <row r="27" spans="1:52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3"/>
      <c r="R27" s="338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3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3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1">(S29/B29)*10</f>
        <v>2.7191842704023532</v>
      </c>
      <c r="AJ29" s="156">
        <f t="shared" ref="AJ29:AJ38" si="42">(T29/C29)*10</f>
        <v>2.7800309700828514</v>
      </c>
      <c r="AK29" s="156">
        <f t="shared" ref="AK29:AK38" si="43">(U29/D29)*10</f>
        <v>1.9785027216642543</v>
      </c>
      <c r="AL29" s="156">
        <f t="shared" ref="AL29:AL38" si="44">(V29/E29)*10</f>
        <v>2.1318199900464254</v>
      </c>
      <c r="AM29" s="156">
        <f t="shared" ref="AM29:AM38" si="45">(W29/F29)*10</f>
        <v>2.8836241613634588</v>
      </c>
      <c r="AN29" s="156">
        <f t="shared" ref="AN29:AN38" si="46">(X29/G29)*10</f>
        <v>2.8113968285340656</v>
      </c>
      <c r="AO29" s="156">
        <f t="shared" ref="AO29:AO38" si="47">(Y29/H29)*10</f>
        <v>2.849648832409958</v>
      </c>
      <c r="AP29" s="156">
        <f t="shared" ref="AP29:AP38" si="48">(Z29/I29)*10</f>
        <v>2.7402501496381166</v>
      </c>
      <c r="AQ29" s="156">
        <f t="shared" ref="AQ29:AQ38" si="49">(AA29/J29)*10</f>
        <v>2.5088253749107055</v>
      </c>
      <c r="AR29" s="156">
        <f t="shared" ref="AR29:AR38" si="50">(AB29/K29)*10</f>
        <v>2.713367743379365</v>
      </c>
      <c r="AS29" s="156">
        <f t="shared" ref="AS29:AT38" si="51">(AC29/L29)*10</f>
        <v>2.7634057686437541</v>
      </c>
      <c r="AT29" s="156">
        <f t="shared" si="51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2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3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6" si="54">(AF30-AE30)/AE30</f>
        <v>-7.7151803986334214E-2</v>
      </c>
      <c r="AI30" s="198">
        <f t="shared" si="41"/>
        <v>2.7879398375187985</v>
      </c>
      <c r="AJ30" s="157">
        <f t="shared" si="42"/>
        <v>2.0427271510143492</v>
      </c>
      <c r="AK30" s="157">
        <f t="shared" si="43"/>
        <v>2.0896835533292704</v>
      </c>
      <c r="AL30" s="157">
        <f t="shared" si="44"/>
        <v>1.9668833753855519</v>
      </c>
      <c r="AM30" s="157">
        <f t="shared" si="45"/>
        <v>2.7208012815111413</v>
      </c>
      <c r="AN30" s="157">
        <f t="shared" si="46"/>
        <v>2.8186535496385967</v>
      </c>
      <c r="AO30" s="157">
        <f t="shared" si="47"/>
        <v>2.5500559099287456</v>
      </c>
      <c r="AP30" s="157">
        <f t="shared" si="48"/>
        <v>2.5589202711163801</v>
      </c>
      <c r="AQ30" s="157">
        <f t="shared" si="49"/>
        <v>2.135369876877645</v>
      </c>
      <c r="AR30" s="157">
        <f t="shared" si="50"/>
        <v>2.795967218099392</v>
      </c>
      <c r="AS30" s="157">
        <f t="shared" si="51"/>
        <v>2.5867100565456687</v>
      </c>
      <c r="AT30" s="157">
        <f t="shared" si="51"/>
        <v>2.702163825618805</v>
      </c>
      <c r="AU30" s="157">
        <f t="shared" ref="AU30:AU38" si="55">(AE30/N30)*10</f>
        <v>2.8538574514087225</v>
      </c>
      <c r="AV30" s="157">
        <f t="shared" ref="AV30" si="56">(AF30/O30)*10</f>
        <v>2.7612609292899637</v>
      </c>
      <c r="AW30" s="52">
        <f t="shared" ref="AW30" si="57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140962.1399999999</v>
      </c>
      <c r="P31" s="52">
        <f t="shared" si="53"/>
        <v>2.2732155259935199E-2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39038.131999999998</v>
      </c>
      <c r="AG31" s="52">
        <f t="shared" si="54"/>
        <v>5.2120058544036776E-3</v>
      </c>
      <c r="AI31" s="198">
        <f t="shared" si="41"/>
        <v>2.0964781146598703</v>
      </c>
      <c r="AJ31" s="157">
        <f t="shared" si="42"/>
        <v>2.4308336581123937</v>
      </c>
      <c r="AK31" s="157">
        <f t="shared" si="43"/>
        <v>1.9152653234034593</v>
      </c>
      <c r="AL31" s="157">
        <f t="shared" si="44"/>
        <v>2.2929730300085991</v>
      </c>
      <c r="AM31" s="157">
        <f t="shared" si="45"/>
        <v>2.7059927155303445</v>
      </c>
      <c r="AN31" s="157">
        <f t="shared" si="46"/>
        <v>2.7063088774745574</v>
      </c>
      <c r="AO31" s="157">
        <f t="shared" si="47"/>
        <v>2.0927770392969895</v>
      </c>
      <c r="AP31" s="157">
        <f t="shared" si="48"/>
        <v>2.8047938509619263</v>
      </c>
      <c r="AQ31" s="157">
        <f t="shared" si="49"/>
        <v>2.691589892008329</v>
      </c>
      <c r="AR31" s="157">
        <f t="shared" si="50"/>
        <v>2.7142155595131729</v>
      </c>
      <c r="AS31" s="157">
        <f t="shared" si="51"/>
        <v>2.6248636127218381</v>
      </c>
      <c r="AT31" s="157">
        <f t="shared" si="51"/>
        <v>2.6944911272557897</v>
      </c>
      <c r="AU31" s="157">
        <f t="shared" si="55"/>
        <v>2.8176742788291529</v>
      </c>
      <c r="AV31" s="157">
        <f t="shared" ref="AV31" si="58">(AF31/O31)*10</f>
        <v>2.7694054587990808</v>
      </c>
      <c r="AW31" s="52">
        <f t="shared" ref="AW31" si="59">IF(AV31="","",(AV31-AU31)/AU31)</f>
        <v>-1.7130730969418338E-2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116649.17</v>
      </c>
      <c r="P32" s="52">
        <f t="shared" si="53"/>
        <v>-0.11808018791036025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31275.879999999979</v>
      </c>
      <c r="AG32" s="52">
        <f t="shared" si="54"/>
        <v>-0.1086476754541712</v>
      </c>
      <c r="AI32" s="198">
        <f t="shared" si="41"/>
        <v>2.2914270225780289</v>
      </c>
      <c r="AJ32" s="157">
        <f t="shared" si="42"/>
        <v>1.9145717289185553</v>
      </c>
      <c r="AK32" s="157">
        <f t="shared" si="43"/>
        <v>2.1035922277296368</v>
      </c>
      <c r="AL32" s="157">
        <f t="shared" si="44"/>
        <v>2.004869476200021</v>
      </c>
      <c r="AM32" s="157">
        <f t="shared" si="45"/>
        <v>2.7051742263548508</v>
      </c>
      <c r="AN32" s="157">
        <f t="shared" si="46"/>
        <v>2.7930772105810764</v>
      </c>
      <c r="AO32" s="157">
        <f t="shared" si="47"/>
        <v>2.0109938298336294</v>
      </c>
      <c r="AP32" s="157">
        <f t="shared" si="48"/>
        <v>2.3678384891138591</v>
      </c>
      <c r="AQ32" s="157">
        <f t="shared" si="49"/>
        <v>2.2640842936783332</v>
      </c>
      <c r="AR32" s="157">
        <f t="shared" si="50"/>
        <v>2.578341806144997</v>
      </c>
      <c r="AS32" s="157">
        <f t="shared" si="51"/>
        <v>2.6090495071464521</v>
      </c>
      <c r="AT32" s="157">
        <f t="shared" si="51"/>
        <v>2.6516092544009791</v>
      </c>
      <c r="AU32" s="157">
        <f t="shared" si="55"/>
        <v>2.6528187763991968</v>
      </c>
      <c r="AV32" s="157">
        <f t="shared" ref="AV32" si="60">(AF32/O32)*10</f>
        <v>2.6811918164526998</v>
      </c>
      <c r="AW32" s="52">
        <f t="shared" ref="AW32" si="61">IF(AV32="","",(AV32-AU32)/AU32)</f>
        <v>1.0695430952888189E-2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129413.43999999993</v>
      </c>
      <c r="P33" s="52">
        <f t="shared" si="53"/>
        <v>3.5265564949260118E-3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34647.590000000018</v>
      </c>
      <c r="AG33" s="52">
        <f t="shared" si="54"/>
        <v>4.2053189427228438E-3</v>
      </c>
      <c r="AI33" s="198">
        <f t="shared" si="41"/>
        <v>2.4552842575993914</v>
      </c>
      <c r="AJ33" s="157">
        <f t="shared" si="42"/>
        <v>2.2012427902355096</v>
      </c>
      <c r="AK33" s="157">
        <f t="shared" si="43"/>
        <v>1.8923654382954234</v>
      </c>
      <c r="AL33" s="157">
        <f t="shared" si="44"/>
        <v>2.3594416740317734</v>
      </c>
      <c r="AM33" s="157">
        <f t="shared" si="45"/>
        <v>2.6818729356906932</v>
      </c>
      <c r="AN33" s="157">
        <f t="shared" si="46"/>
        <v>2.7474026310017368</v>
      </c>
      <c r="AO33" s="157">
        <f t="shared" si="47"/>
        <v>2.3909894211379137</v>
      </c>
      <c r="AP33" s="157">
        <f t="shared" si="48"/>
        <v>2.6441904855347453</v>
      </c>
      <c r="AQ33" s="157">
        <f t="shared" si="49"/>
        <v>2.4025006171809284</v>
      </c>
      <c r="AR33" s="157">
        <f t="shared" si="50"/>
        <v>2.5432874794546838</v>
      </c>
      <c r="AS33" s="157">
        <f t="shared" si="51"/>
        <v>2.5567507968930014</v>
      </c>
      <c r="AT33" s="157">
        <f t="shared" si="51"/>
        <v>2.7072195800906469</v>
      </c>
      <c r="AU33" s="157">
        <f t="shared" si="55"/>
        <v>2.6754694876637215</v>
      </c>
      <c r="AV33" s="157">
        <f t="shared" ref="AV33" si="62">(AF33/O33)*10</f>
        <v>2.6772791141321983</v>
      </c>
      <c r="AW33" s="52">
        <f t="shared" ref="AW33" si="63">IF(AV33="","",(AV33-AU33)/AU33)</f>
        <v>6.7637716551087522E-4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123371.65000000013</v>
      </c>
      <c r="P34" s="52">
        <f t="shared" si="53"/>
        <v>2.0360539661530824E-2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33891.892</v>
      </c>
      <c r="AG34" s="52">
        <f t="shared" si="54"/>
        <v>5.901059435799634E-2</v>
      </c>
      <c r="AI34" s="198">
        <f t="shared" si="41"/>
        <v>2.1020165625234823</v>
      </c>
      <c r="AJ34" s="157">
        <f t="shared" si="42"/>
        <v>1.7740098041642658</v>
      </c>
      <c r="AK34" s="157">
        <f t="shared" si="43"/>
        <v>2.354680177351006</v>
      </c>
      <c r="AL34" s="157">
        <f t="shared" si="44"/>
        <v>1.9712545810595916</v>
      </c>
      <c r="AM34" s="157">
        <f t="shared" si="45"/>
        <v>2.5708010782503732</v>
      </c>
      <c r="AN34" s="157">
        <f t="shared" si="46"/>
        <v>2.691606613908089</v>
      </c>
      <c r="AO34" s="157">
        <f t="shared" si="47"/>
        <v>2.5245321454200687</v>
      </c>
      <c r="AP34" s="157">
        <f t="shared" si="48"/>
        <v>2.3212555829506831</v>
      </c>
      <c r="AQ34" s="157">
        <f t="shared" si="49"/>
        <v>2.4196352167128494</v>
      </c>
      <c r="AR34" s="157">
        <f t="shared" si="50"/>
        <v>2.6077093653063175</v>
      </c>
      <c r="AS34" s="157">
        <f t="shared" si="51"/>
        <v>2.6111078111666934</v>
      </c>
      <c r="AT34" s="157">
        <f t="shared" si="51"/>
        <v>2.7174495870537294</v>
      </c>
      <c r="AU34" s="157">
        <f t="shared" si="55"/>
        <v>2.6468771860293314</v>
      </c>
      <c r="AV34" s="157">
        <f t="shared" ref="AV34" si="64">(AF34/O34)*10</f>
        <v>2.7471377743590173</v>
      </c>
      <c r="AW34" s="52">
        <f t="shared" ref="AW34" si="65">IF(AV34="","",(AV34-AU34)/AU34)</f>
        <v>3.7878821450000905E-2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>
        <v>121712.09999999989</v>
      </c>
      <c r="P35" s="52">
        <f t="shared" si="53"/>
        <v>-6.3580199421432185E-2</v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>
        <v>33608.911999999997</v>
      </c>
      <c r="AG35" s="52">
        <f t="shared" si="54"/>
        <v>-6.4135847319410537E-3</v>
      </c>
      <c r="AI35" s="198">
        <f t="shared" si="41"/>
        <v>2.5730718413288924</v>
      </c>
      <c r="AJ35" s="157">
        <f t="shared" si="42"/>
        <v>2.1152117341675951</v>
      </c>
      <c r="AK35" s="157">
        <f t="shared" si="43"/>
        <v>2.0786182429808124</v>
      </c>
      <c r="AL35" s="157">
        <f t="shared" si="44"/>
        <v>2.2082312689324564</v>
      </c>
      <c r="AM35" s="157">
        <f t="shared" si="45"/>
        <v>2.8364029516511247</v>
      </c>
      <c r="AN35" s="157">
        <f t="shared" si="46"/>
        <v>2.9159914494554884</v>
      </c>
      <c r="AO35" s="157">
        <f t="shared" si="47"/>
        <v>2.6482236092860245</v>
      </c>
      <c r="AP35" s="157">
        <f t="shared" si="48"/>
        <v>2.4414298807413699</v>
      </c>
      <c r="AQ35" s="157">
        <f t="shared" si="49"/>
        <v>2.5776024338708856</v>
      </c>
      <c r="AR35" s="157">
        <f t="shared" si="50"/>
        <v>2.962909422884465</v>
      </c>
      <c r="AS35" s="157">
        <f t="shared" si="51"/>
        <v>2.6702840031607016</v>
      </c>
      <c r="AT35" s="157">
        <f t="shared" si="51"/>
        <v>2.9177581046988688</v>
      </c>
      <c r="AU35" s="157">
        <f t="shared" si="55"/>
        <v>2.6024694558995529</v>
      </c>
      <c r="AV35" s="157">
        <f t="shared" ref="AV35" si="66">(AF35/O35)*10</f>
        <v>2.7613451743910442</v>
      </c>
      <c r="AW35" s="52">
        <f t="shared" ref="AW35" si="67">IF(AV35="","",(AV35-AU35)/AU35)</f>
        <v>6.1048062689587006E-2</v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>
        <v>96562.77999999997</v>
      </c>
      <c r="P36" s="52">
        <f t="shared" si="53"/>
        <v>-0.10533712744956238</v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>
        <v>26569.413999999997</v>
      </c>
      <c r="AG36" s="52">
        <f t="shared" si="54"/>
        <v>-8.2728557789289253E-2</v>
      </c>
      <c r="AI36" s="198">
        <f t="shared" si="41"/>
        <v>2.596858038930463</v>
      </c>
      <c r="AJ36" s="157">
        <f t="shared" si="42"/>
        <v>2.5390380338304137</v>
      </c>
      <c r="AK36" s="157">
        <f t="shared" si="43"/>
        <v>2.4369051446930676</v>
      </c>
      <c r="AL36" s="157">
        <f t="shared" si="44"/>
        <v>3.0047628823362675</v>
      </c>
      <c r="AM36" s="157">
        <f t="shared" si="45"/>
        <v>2.8217482283915563</v>
      </c>
      <c r="AN36" s="157">
        <f t="shared" si="46"/>
        <v>3.0548593316653818</v>
      </c>
      <c r="AO36" s="157">
        <f t="shared" si="47"/>
        <v>2.4088946240090925</v>
      </c>
      <c r="AP36" s="157">
        <f t="shared" si="48"/>
        <v>2.4788911781300693</v>
      </c>
      <c r="AQ36" s="157">
        <f t="shared" si="49"/>
        <v>2.6460630977752024</v>
      </c>
      <c r="AR36" s="157">
        <f t="shared" si="50"/>
        <v>2.7962553403787336</v>
      </c>
      <c r="AS36" s="157">
        <f t="shared" si="51"/>
        <v>2.8847610738564002</v>
      </c>
      <c r="AT36" s="157">
        <f t="shared" si="51"/>
        <v>2.8576564297455391</v>
      </c>
      <c r="AU36" s="157">
        <f t="shared" si="55"/>
        <v>2.6836987129770478</v>
      </c>
      <c r="AV36" s="157">
        <f t="shared" ref="AV36" si="68">(AF36/O36)*10</f>
        <v>2.7515170959245379</v>
      </c>
      <c r="AW36" s="52">
        <f t="shared" ref="AW36" si="69">IF(AV36="","",(AV36-AU36)/AU36)</f>
        <v>2.5270490543351135E-2</v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>
        <v>116499.74999999987</v>
      </c>
      <c r="P37" s="52">
        <f t="shared" si="53"/>
        <v>-2.0421110516917473E-2</v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>
        <v>34941.51999999999</v>
      </c>
      <c r="AG37" s="52"/>
      <c r="AI37" s="198">
        <f t="shared" si="41"/>
        <v>2.6609147163514684</v>
      </c>
      <c r="AJ37" s="157">
        <f t="shared" si="42"/>
        <v>2.4477706740286518</v>
      </c>
      <c r="AK37" s="157">
        <f t="shared" si="43"/>
        <v>2.1417496349682335</v>
      </c>
      <c r="AL37" s="157">
        <f t="shared" si="44"/>
        <v>2.5106144445623939</v>
      </c>
      <c r="AM37" s="157">
        <f t="shared" si="45"/>
        <v>3.1842521435822113</v>
      </c>
      <c r="AN37" s="157">
        <f t="shared" si="46"/>
        <v>3.3649454435831103</v>
      </c>
      <c r="AO37" s="157">
        <f t="shared" si="47"/>
        <v>2.7034880868546924</v>
      </c>
      <c r="AP37" s="157">
        <f t="shared" si="48"/>
        <v>2.6358170139749189</v>
      </c>
      <c r="AQ37" s="157">
        <f t="shared" si="49"/>
        <v>3.1656773651131371</v>
      </c>
      <c r="AR37" s="157">
        <f t="shared" si="50"/>
        <v>3.2745226936823624</v>
      </c>
      <c r="AS37" s="157">
        <f t="shared" si="51"/>
        <v>2.8372562827357921</v>
      </c>
      <c r="AT37" s="157">
        <f t="shared" si="51"/>
        <v>3.0130879305787333</v>
      </c>
      <c r="AU37" s="157">
        <f t="shared" si="55"/>
        <v>3.0865473679962045</v>
      </c>
      <c r="AV37" s="157"/>
      <c r="AW37" s="52" t="str">
        <f t="shared" ref="AW37" si="70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/>
      <c r="P38" s="52" t="str">
        <f t="shared" si="53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/>
      <c r="AG38" s="52"/>
      <c r="AI38" s="198">
        <f t="shared" si="41"/>
        <v>3.2539314368583776</v>
      </c>
      <c r="AJ38" s="157">
        <f t="shared" si="42"/>
        <v>3.1337083285605001</v>
      </c>
      <c r="AK38" s="157">
        <f t="shared" si="43"/>
        <v>2.2562326611474677</v>
      </c>
      <c r="AL38" s="157">
        <f t="shared" si="44"/>
        <v>3.3901116276712977</v>
      </c>
      <c r="AM38" s="157">
        <f t="shared" si="45"/>
        <v>3.3140091652530894</v>
      </c>
      <c r="AN38" s="157">
        <f t="shared" si="46"/>
        <v>3.4292885910740196</v>
      </c>
      <c r="AO38" s="157">
        <f t="shared" si="47"/>
        <v>3.2799387414257781</v>
      </c>
      <c r="AP38" s="157">
        <f t="shared" si="48"/>
        <v>3.0212068642228891</v>
      </c>
      <c r="AQ38" s="157">
        <f t="shared" si="49"/>
        <v>3.2532448061198354</v>
      </c>
      <c r="AR38" s="157">
        <f t="shared" si="50"/>
        <v>3.4008016340950329</v>
      </c>
      <c r="AS38" s="157">
        <f t="shared" si="51"/>
        <v>3.1623807399392989</v>
      </c>
      <c r="AT38" s="157">
        <f t="shared" si="51"/>
        <v>3.1617372629813776</v>
      </c>
      <c r="AU38" s="157">
        <f t="shared" si="55"/>
        <v>3.1696496791985505</v>
      </c>
      <c r="AV38" s="157"/>
      <c r="AW38" s="52" t="str">
        <f t="shared" ref="AW38" si="71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/>
      <c r="P39" s="52" t="str">
        <f t="shared" si="53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/>
      <c r="AG39" s="52"/>
      <c r="AI39" s="198">
        <f t="shared" ref="AI39:AJ45" si="72">(S39/B39)*10</f>
        <v>3.2414904621629503</v>
      </c>
      <c r="AJ39" s="157">
        <f t="shared" si="72"/>
        <v>2.5668080317411479</v>
      </c>
      <c r="AK39" s="157">
        <f t="shared" ref="AK39:AT41" si="73">IF(U39="","",(U39/D39)*10)</f>
        <v>3.1227660965473962</v>
      </c>
      <c r="AL39" s="157">
        <f t="shared" si="73"/>
        <v>3.2923693141074821</v>
      </c>
      <c r="AM39" s="157">
        <f t="shared" si="73"/>
        <v>3.4202920027254784</v>
      </c>
      <c r="AN39" s="157">
        <f t="shared" si="73"/>
        <v>3.4483133730908344</v>
      </c>
      <c r="AO39" s="157">
        <f t="shared" si="73"/>
        <v>3.0834533940913951</v>
      </c>
      <c r="AP39" s="157">
        <f t="shared" si="73"/>
        <v>2.9683270442133765</v>
      </c>
      <c r="AQ39" s="157">
        <f t="shared" si="73"/>
        <v>3.3181225695901304</v>
      </c>
      <c r="AR39" s="157">
        <f t="shared" si="73"/>
        <v>3.2080125021789963</v>
      </c>
      <c r="AS39" s="157">
        <f t="shared" si="73"/>
        <v>3.0872727608300847</v>
      </c>
      <c r="AT39" s="157">
        <f t="shared" si="73"/>
        <v>3.0523879633076105</v>
      </c>
      <c r="AU39" s="157">
        <f>IF(AE39="","",(AE39/N39)*10)</f>
        <v>3.1715278243097793</v>
      </c>
      <c r="AV39" s="157"/>
      <c r="AW39" s="52" t="str">
        <f t="shared" ref="AW39" si="74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3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2"/>
        <v>2.3641849315690981</v>
      </c>
      <c r="AJ40" s="157">
        <f t="shared" si="72"/>
        <v>2.3331363931299971</v>
      </c>
      <c r="AK40" s="157">
        <f t="shared" si="73"/>
        <v>1.8672394304510065</v>
      </c>
      <c r="AL40" s="157">
        <f t="shared" si="73"/>
        <v>3.0775081161693092</v>
      </c>
      <c r="AM40" s="157">
        <f t="shared" si="73"/>
        <v>3.1734234355002373</v>
      </c>
      <c r="AN40" s="157">
        <f t="shared" si="73"/>
        <v>3.0922544640903604</v>
      </c>
      <c r="AO40" s="157">
        <f t="shared" si="73"/>
        <v>2.9933333802103839</v>
      </c>
      <c r="AP40" s="157">
        <f t="shared" si="73"/>
        <v>2.4409599211403106</v>
      </c>
      <c r="AQ40" s="157">
        <f t="shared" si="73"/>
        <v>3.0553693343062638</v>
      </c>
      <c r="AR40" s="157">
        <f t="shared" si="73"/>
        <v>2.9890526462560034</v>
      </c>
      <c r="AS40" s="157">
        <f t="shared" si="73"/>
        <v>3.0440906927318663</v>
      </c>
      <c r="AT40" s="157">
        <f t="shared" si="73"/>
        <v>2.8814276072156284</v>
      </c>
      <c r="AU40" s="157">
        <f>IF(AE40="","",(AE40/N40)*10)</f>
        <v>2.9726921513406346</v>
      </c>
      <c r="AV40" s="157"/>
      <c r="AW40" s="52" t="str">
        <f t="shared" ref="AW40" si="75">IF(AV40="","",(AV40-AU40)/AU40)</f>
        <v/>
      </c>
      <c r="AZ40" s="105"/>
    </row>
    <row r="41" spans="1:52" ht="20.100000000000001" customHeight="1" thickBot="1" x14ac:dyDescent="0.3">
      <c r="A41" s="35" t="str">
        <f>A19</f>
        <v>jan-set</v>
      </c>
      <c r="B41" s="167">
        <f>SUM(B29:B37)</f>
        <v>1069938.26</v>
      </c>
      <c r="C41" s="309">
        <f t="shared" ref="C41:O41" si="76">SUM(C29:C37)</f>
        <v>1201794.81</v>
      </c>
      <c r="D41" s="309">
        <f t="shared" si="76"/>
        <v>1284837.3199999998</v>
      </c>
      <c r="E41" s="309">
        <f t="shared" si="76"/>
        <v>1230393.75</v>
      </c>
      <c r="F41" s="309">
        <f t="shared" si="76"/>
        <v>994594.52999999991</v>
      </c>
      <c r="G41" s="309">
        <f t="shared" si="76"/>
        <v>988027.48999999976</v>
      </c>
      <c r="H41" s="309">
        <f t="shared" si="76"/>
        <v>1201432.48</v>
      </c>
      <c r="I41" s="309">
        <f t="shared" si="76"/>
        <v>1157717.94</v>
      </c>
      <c r="J41" s="309">
        <f t="shared" si="76"/>
        <v>1234330.26</v>
      </c>
      <c r="K41" s="309">
        <f t="shared" si="76"/>
        <v>1131675.6299999997</v>
      </c>
      <c r="L41" s="309">
        <f t="shared" si="76"/>
        <v>1036466.9999999998</v>
      </c>
      <c r="M41" s="309">
        <f t="shared" si="76"/>
        <v>1111461.6899999997</v>
      </c>
      <c r="N41" s="309">
        <f t="shared" si="76"/>
        <v>1082764.7599999995</v>
      </c>
      <c r="O41" s="169">
        <f t="shared" si="76"/>
        <v>1049385.6999999995</v>
      </c>
      <c r="P41" s="61">
        <f t="shared" si="53"/>
        <v>-3.0827619472950034E-2</v>
      </c>
      <c r="R41" s="109"/>
      <c r="S41" s="167">
        <f>SUM(S29:S37)</f>
        <v>260714.79399999994</v>
      </c>
      <c r="T41" s="168">
        <f t="shared" ref="T41:AF41" si="77">SUM(T29:T37)</f>
        <v>264122.09800000006</v>
      </c>
      <c r="U41" s="168">
        <f t="shared" si="77"/>
        <v>268448.82</v>
      </c>
      <c r="V41" s="168">
        <f t="shared" si="77"/>
        <v>274314.83699999994</v>
      </c>
      <c r="W41" s="168">
        <f t="shared" si="77"/>
        <v>277735.24000000005</v>
      </c>
      <c r="X41" s="168">
        <f t="shared" si="77"/>
        <v>283380.35999999987</v>
      </c>
      <c r="Y41" s="168">
        <f t="shared" si="77"/>
        <v>292247.15999999992</v>
      </c>
      <c r="Z41" s="168">
        <f t="shared" si="77"/>
        <v>294619.37599999993</v>
      </c>
      <c r="AA41" s="168">
        <f t="shared" si="77"/>
        <v>310000.44099999999</v>
      </c>
      <c r="AB41" s="168">
        <f t="shared" si="77"/>
        <v>314565.38099999999</v>
      </c>
      <c r="AC41" s="168">
        <f t="shared" si="77"/>
        <v>277620.78599999996</v>
      </c>
      <c r="AD41" s="168">
        <f t="shared" si="77"/>
        <v>308979.79100000008</v>
      </c>
      <c r="AE41" s="168">
        <f t="shared" si="77"/>
        <v>297989.42700000014</v>
      </c>
      <c r="AF41" s="169">
        <f t="shared" si="77"/>
        <v>290275.93799999997</v>
      </c>
      <c r="AG41" s="57">
        <f t="shared" ref="AG41:AG45" si="78">IF(AF41="","",(AF41-AE41)/AE41)</f>
        <v>-2.5885109675385137E-2</v>
      </c>
      <c r="AI41" s="199">
        <f t="shared" si="72"/>
        <v>2.4367274612649141</v>
      </c>
      <c r="AJ41" s="173">
        <f t="shared" si="72"/>
        <v>2.1977303929278911</v>
      </c>
      <c r="AK41" s="173">
        <f t="shared" si="73"/>
        <v>2.0893603868853998</v>
      </c>
      <c r="AL41" s="173">
        <f t="shared" si="73"/>
        <v>2.2294882187104732</v>
      </c>
      <c r="AM41" s="173">
        <f t="shared" si="73"/>
        <v>2.7924468878790245</v>
      </c>
      <c r="AN41" s="173">
        <f t="shared" si="73"/>
        <v>2.868142464335683</v>
      </c>
      <c r="AO41" s="173">
        <f t="shared" si="73"/>
        <v>2.4324892564915501</v>
      </c>
      <c r="AP41" s="173">
        <f t="shared" si="73"/>
        <v>2.5448286307112071</v>
      </c>
      <c r="AQ41" s="173">
        <f t="shared" si="73"/>
        <v>2.511487006727033</v>
      </c>
      <c r="AR41" s="173">
        <f t="shared" si="73"/>
        <v>2.7796426172047206</v>
      </c>
      <c r="AS41" s="173">
        <f t="shared" si="73"/>
        <v>2.6785299097800515</v>
      </c>
      <c r="AT41" s="173">
        <f t="shared" si="73"/>
        <v>2.7799409892391358</v>
      </c>
      <c r="AU41" s="173">
        <f>IF(AE41="","",(AE41/N41)*10)</f>
        <v>2.7521160459636707</v>
      </c>
      <c r="AV41" s="173">
        <f>IF(AF41="","",(AF41/O41)*10)</f>
        <v>2.766151072956303</v>
      </c>
      <c r="AW41" s="61">
        <f t="shared" ref="AW41:AW42" si="79">IF(AV41="","",(AV41-AU41)/AU41)</f>
        <v>5.0997220895596064E-3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80">SUM(E29:E31)</f>
        <v>397992.19999999995</v>
      </c>
      <c r="F42" s="154">
        <f t="shared" si="80"/>
        <v>320914.02999999997</v>
      </c>
      <c r="G42" s="154">
        <f t="shared" si="80"/>
        <v>319240.09999999998</v>
      </c>
      <c r="H42" s="154">
        <f t="shared" si="80"/>
        <v>375788.15999999986</v>
      </c>
      <c r="I42" s="154">
        <f t="shared" si="80"/>
        <v>329821.17</v>
      </c>
      <c r="J42" s="154">
        <f t="shared" si="80"/>
        <v>409296.98</v>
      </c>
      <c r="K42" s="154">
        <f t="shared" si="80"/>
        <v>362582.60999999987</v>
      </c>
      <c r="L42" s="154">
        <f t="shared" si="80"/>
        <v>323969.94999999995</v>
      </c>
      <c r="M42" s="154">
        <f t="shared" ref="M42:N42" si="81">SUM(M29:M31)</f>
        <v>371518.00999999989</v>
      </c>
      <c r="N42" s="154">
        <f t="shared" si="81"/>
        <v>343792.48999999976</v>
      </c>
      <c r="O42" s="154">
        <f t="shared" ref="O42" si="82">SUM(O29:O31)</f>
        <v>345176.80999999982</v>
      </c>
      <c r="P42" s="61">
        <f t="shared" si="53"/>
        <v>4.0266150083734121E-3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3">SUM(V29:V31)</f>
        <v>84446.709999999992</v>
      </c>
      <c r="W42" s="154">
        <f t="shared" si="83"/>
        <v>88812.746000000028</v>
      </c>
      <c r="X42" s="154">
        <f t="shared" si="83"/>
        <v>88470.203999999969</v>
      </c>
      <c r="Y42" s="154">
        <f t="shared" si="83"/>
        <v>91011.791000000027</v>
      </c>
      <c r="Z42" s="154">
        <f t="shared" si="83"/>
        <v>89366.013999999952</v>
      </c>
      <c r="AA42" s="154">
        <f t="shared" si="83"/>
        <v>99643.168000000005</v>
      </c>
      <c r="AB42" s="154">
        <f t="shared" si="83"/>
        <v>99340.117999999988</v>
      </c>
      <c r="AC42" s="154">
        <f t="shared" si="83"/>
        <v>86053.720000000016</v>
      </c>
      <c r="AD42" s="154">
        <f t="shared" ref="AD42:AE42" si="84">SUM(AD29:AD31)</f>
        <v>101509.05600000001</v>
      </c>
      <c r="AE42" s="154">
        <f t="shared" si="84"/>
        <v>96896.077000000048</v>
      </c>
      <c r="AF42" s="154">
        <f t="shared" ref="AF42" si="85">SUM(AF29:AF31)</f>
        <v>95340.730000000054</v>
      </c>
      <c r="AG42" s="52">
        <f t="shared" si="78"/>
        <v>-1.6051702485333781E-2</v>
      </c>
      <c r="AI42" s="197">
        <f t="shared" si="72"/>
        <v>2.4364590200545351</v>
      </c>
      <c r="AJ42" s="156">
        <f t="shared" si="72"/>
        <v>2.3667894900255999</v>
      </c>
      <c r="AK42" s="156">
        <f t="shared" ref="AK42:AT44" si="86">(U42/D42)*10</f>
        <v>1.9850252923809542</v>
      </c>
      <c r="AL42" s="156">
        <f t="shared" si="86"/>
        <v>2.1218182165379122</v>
      </c>
      <c r="AM42" s="156">
        <f t="shared" si="86"/>
        <v>2.7674934000236773</v>
      </c>
      <c r="AN42" s="156">
        <f t="shared" si="86"/>
        <v>2.7712747865947911</v>
      </c>
      <c r="AO42" s="156">
        <f t="shared" si="86"/>
        <v>2.4218908599994227</v>
      </c>
      <c r="AP42" s="156">
        <f t="shared" si="86"/>
        <v>2.7095293488892769</v>
      </c>
      <c r="AQ42" s="156">
        <f t="shared" si="86"/>
        <v>2.4344955587016552</v>
      </c>
      <c r="AR42" s="156">
        <f t="shared" si="86"/>
        <v>2.7397926778672597</v>
      </c>
      <c r="AS42" s="156">
        <f t="shared" si="86"/>
        <v>2.6562253690504329</v>
      </c>
      <c r="AT42" s="156">
        <f t="shared" si="86"/>
        <v>2.7322782009948869</v>
      </c>
      <c r="AU42" s="156">
        <f t="shared" ref="AU42:AV44" si="87">(AE42/N42)*10</f>
        <v>2.8184465867768118</v>
      </c>
      <c r="AV42" s="156">
        <f t="shared" si="87"/>
        <v>2.7620838723203942</v>
      </c>
      <c r="AW42" s="61">
        <f t="shared" si="79"/>
        <v>-1.9997794075946731E-2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8">SUM(E32:E34)</f>
        <v>452362.07000000007</v>
      </c>
      <c r="F43" s="154">
        <f t="shared" si="88"/>
        <v>346745.78999999992</v>
      </c>
      <c r="G43" s="154">
        <f t="shared" si="88"/>
        <v>356512.32999999996</v>
      </c>
      <c r="H43" s="154">
        <f t="shared" si="88"/>
        <v>427716.65999999992</v>
      </c>
      <c r="I43" s="154">
        <f t="shared" si="88"/>
        <v>426590.23</v>
      </c>
      <c r="J43" s="154">
        <f t="shared" si="88"/>
        <v>454858.03</v>
      </c>
      <c r="K43" s="154">
        <f t="shared" si="88"/>
        <v>390784.71999999991</v>
      </c>
      <c r="L43" s="154">
        <f t="shared" si="88"/>
        <v>348578.50999999989</v>
      </c>
      <c r="M43" s="154">
        <f t="shared" ref="M43:N43" si="89">SUM(M32:M34)</f>
        <v>402799.82999999984</v>
      </c>
      <c r="N43" s="154">
        <f t="shared" si="89"/>
        <v>382135.83999999968</v>
      </c>
      <c r="O43" s="154">
        <f>IF(O34="","",SUM(O32:O34))</f>
        <v>369434.26000000007</v>
      </c>
      <c r="P43" s="52">
        <f t="shared" si="53"/>
        <v>-3.3238389783066723E-2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90">SUM(V32:V34)</f>
        <v>94857.412999999986</v>
      </c>
      <c r="W43" s="154">
        <f t="shared" si="90"/>
        <v>91989.164000000033</v>
      </c>
      <c r="X43" s="154">
        <f t="shared" si="90"/>
        <v>97881.056000000011</v>
      </c>
      <c r="Y43" s="154">
        <f t="shared" si="90"/>
        <v>97771.116999999969</v>
      </c>
      <c r="Z43" s="154">
        <f t="shared" si="90"/>
        <v>103996.73799999995</v>
      </c>
      <c r="AA43" s="154">
        <f t="shared" si="90"/>
        <v>107258.03199999998</v>
      </c>
      <c r="AB43" s="154">
        <f t="shared" si="90"/>
        <v>100592.079</v>
      </c>
      <c r="AC43" s="154">
        <f t="shared" si="90"/>
        <v>90380.885999999999</v>
      </c>
      <c r="AD43" s="154">
        <f t="shared" ref="AD43:AE43" si="91">SUM(AD32:AD34)</f>
        <v>108425.69100000005</v>
      </c>
      <c r="AE43" s="154">
        <f t="shared" si="91"/>
        <v>101593.97400000006</v>
      </c>
      <c r="AF43" s="154">
        <f>IF(AF34="","",SUM(AF32:AF34))</f>
        <v>99815.361999999994</v>
      </c>
      <c r="AG43" s="52">
        <f t="shared" si="78"/>
        <v>-1.7507061983814763E-2</v>
      </c>
      <c r="AI43" s="198">
        <f t="shared" si="72"/>
        <v>2.2750732862824821</v>
      </c>
      <c r="AJ43" s="157">
        <f t="shared" si="72"/>
        <v>1.9521934010893327</v>
      </c>
      <c r="AK43" s="157">
        <f t="shared" si="86"/>
        <v>2.0898434558003469</v>
      </c>
      <c r="AL43" s="157">
        <f t="shared" si="86"/>
        <v>2.0969356029341712</v>
      </c>
      <c r="AM43" s="157">
        <f t="shared" si="86"/>
        <v>2.6529280715996597</v>
      </c>
      <c r="AN43" s="157">
        <f t="shared" si="86"/>
        <v>2.7455167118623924</v>
      </c>
      <c r="AO43" s="157">
        <f t="shared" si="86"/>
        <v>2.2858851698692302</v>
      </c>
      <c r="AP43" s="157">
        <f t="shared" si="86"/>
        <v>2.4378602857360319</v>
      </c>
      <c r="AQ43" s="157">
        <f t="shared" si="86"/>
        <v>2.3580551496474618</v>
      </c>
      <c r="AR43" s="157">
        <f t="shared" si="86"/>
        <v>2.5741047142273121</v>
      </c>
      <c r="AS43" s="157">
        <f t="shared" si="86"/>
        <v>2.5928415954270969</v>
      </c>
      <c r="AT43" s="157">
        <f t="shared" si="86"/>
        <v>2.6918008133220934</v>
      </c>
      <c r="AU43" s="157">
        <f t="shared" si="87"/>
        <v>2.6585827176011585</v>
      </c>
      <c r="AV43" s="157">
        <f t="shared" ref="AV43" si="92">(AF43/O43)*10</f>
        <v>2.701843678493705</v>
      </c>
      <c r="AW43" s="52">
        <f t="shared" ref="AW43" si="93">IF(AV43="","",(AV43-AU43)/AU43)</f>
        <v>1.6272189165353824E-2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94">SUM(E35:E37)</f>
        <v>380039.47999999986</v>
      </c>
      <c r="F44" s="154">
        <f t="shared" si="94"/>
        <v>326934.71000000002</v>
      </c>
      <c r="G44" s="154">
        <f t="shared" si="94"/>
        <v>312275.05999999988</v>
      </c>
      <c r="H44" s="154">
        <f t="shared" si="94"/>
        <v>397927.66000000009</v>
      </c>
      <c r="I44" s="154">
        <f t="shared" si="94"/>
        <v>401306.53999999992</v>
      </c>
      <c r="J44" s="154">
        <f t="shared" si="94"/>
        <v>370175.25</v>
      </c>
      <c r="K44" s="154">
        <f t="shared" si="94"/>
        <v>378308.29999999981</v>
      </c>
      <c r="L44" s="154">
        <f t="shared" si="94"/>
        <v>363918.54</v>
      </c>
      <c r="M44" s="154">
        <f t="shared" ref="M44:N44" si="95">SUM(M35:M37)</f>
        <v>337143.84999999986</v>
      </c>
      <c r="N44" s="154">
        <f t="shared" si="95"/>
        <v>356836.42999999993</v>
      </c>
      <c r="O44" s="154">
        <f>IF(O37="","",SUM(O35:O37))</f>
        <v>334774.62999999971</v>
      </c>
      <c r="P44" s="52">
        <f t="shared" si="53"/>
        <v>-6.1826086534943266E-2</v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6">SUM(V35:V37)</f>
        <v>95010.713999999993</v>
      </c>
      <c r="W44" s="154">
        <f t="shared" si="96"/>
        <v>96933.330000000016</v>
      </c>
      <c r="X44" s="154">
        <f t="shared" si="96"/>
        <v>97029.099999999919</v>
      </c>
      <c r="Y44" s="154">
        <f t="shared" si="96"/>
        <v>103464.25199999993</v>
      </c>
      <c r="Z44" s="154">
        <f t="shared" si="96"/>
        <v>101256.62400000007</v>
      </c>
      <c r="AA44" s="154">
        <f t="shared" si="96"/>
        <v>103099.24100000001</v>
      </c>
      <c r="AB44" s="154">
        <f t="shared" si="96"/>
        <v>114633.18400000001</v>
      </c>
      <c r="AC44" s="154">
        <f t="shared" si="96"/>
        <v>101186.17999999993</v>
      </c>
      <c r="AD44" s="154">
        <f t="shared" ref="AD44:AE44" si="97">SUM(AD35:AD37)</f>
        <v>99045.043999999994</v>
      </c>
      <c r="AE44" s="154">
        <f t="shared" si="97"/>
        <v>99499.376000000018</v>
      </c>
      <c r="AF44" s="154">
        <f>IF(AF37="","",SUM(AF35:AF37))</f>
        <v>95119.84599999999</v>
      </c>
      <c r="AG44" s="52">
        <f t="shared" si="78"/>
        <v>-4.4015652922285937E-2</v>
      </c>
      <c r="AI44" s="198">
        <f t="shared" si="72"/>
        <v>2.613554504687233</v>
      </c>
      <c r="AJ44" s="157">
        <f t="shared" si="72"/>
        <v>2.3424497621770386</v>
      </c>
      <c r="AK44" s="157">
        <f t="shared" si="86"/>
        <v>2.1934914163029777</v>
      </c>
      <c r="AL44" s="157">
        <f t="shared" si="86"/>
        <v>2.5000222082189993</v>
      </c>
      <c r="AM44" s="157">
        <f t="shared" si="86"/>
        <v>2.9649140037776966</v>
      </c>
      <c r="AN44" s="157">
        <f t="shared" si="86"/>
        <v>3.1071677642140223</v>
      </c>
      <c r="AO44" s="157">
        <f t="shared" si="86"/>
        <v>2.6000769084511473</v>
      </c>
      <c r="AP44" s="157">
        <f t="shared" si="86"/>
        <v>2.5231740305054604</v>
      </c>
      <c r="AQ44" s="157">
        <f t="shared" si="86"/>
        <v>2.7851467919586739</v>
      </c>
      <c r="AR44" s="157">
        <f t="shared" si="86"/>
        <v>3.0301524973150222</v>
      </c>
      <c r="AS44" s="157">
        <f t="shared" si="86"/>
        <v>2.780462352921067</v>
      </c>
      <c r="AT44" s="157">
        <f t="shared" si="86"/>
        <v>2.9377680773355359</v>
      </c>
      <c r="AU44" s="157">
        <f t="shared" si="87"/>
        <v>2.7883749425472066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8">IF(E40="","",SUM(E38:E40))</f>
        <v>407657.96999999974</v>
      </c>
      <c r="F45" s="155">
        <f t="shared" si="98"/>
        <v>389896.20999999979</v>
      </c>
      <c r="G45" s="155">
        <f t="shared" si="98"/>
        <v>414494.53</v>
      </c>
      <c r="H45" s="155">
        <f t="shared" si="98"/>
        <v>445352.96000000014</v>
      </c>
      <c r="I45" s="155">
        <f t="shared" si="98"/>
        <v>520911.64999999973</v>
      </c>
      <c r="J45" s="155">
        <f t="shared" si="98"/>
        <v>447178.6</v>
      </c>
      <c r="K45" s="155">
        <f t="shared" si="98"/>
        <v>436294.14999999967</v>
      </c>
      <c r="L45" s="155">
        <f t="shared" si="98"/>
        <v>375280.25999999972</v>
      </c>
      <c r="M45" s="155">
        <f t="shared" ref="M45:N45" si="99">IF(M40="","",SUM(M38:M40))</f>
        <v>397265.69</v>
      </c>
      <c r="N45" s="155">
        <f t="shared" si="99"/>
        <v>385842.90000000014</v>
      </c>
      <c r="O45" s="155" t="str">
        <f>IF(O40="","",SUM(O38:O40))</f>
        <v/>
      </c>
      <c r="P45" s="55" t="str">
        <f t="shared" si="53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100">IF(V40="","",SUM(V38:V40))</f>
        <v>133283.21699999986</v>
      </c>
      <c r="W45" s="155">
        <f t="shared" si="100"/>
        <v>129217.92900000005</v>
      </c>
      <c r="X45" s="155">
        <f t="shared" si="100"/>
        <v>138507.0309999999</v>
      </c>
      <c r="Y45" s="155">
        <f t="shared" si="100"/>
        <v>139017.64100000003</v>
      </c>
      <c r="Z45" s="155">
        <f t="shared" si="100"/>
        <v>147745.076</v>
      </c>
      <c r="AA45" s="155">
        <f t="shared" si="100"/>
        <v>144201.65400000001</v>
      </c>
      <c r="AB45" s="155">
        <f t="shared" si="100"/>
        <v>140364.57099999997</v>
      </c>
      <c r="AC45" s="155">
        <f t="shared" si="100"/>
        <v>116333.356</v>
      </c>
      <c r="AD45" s="155">
        <f t="shared" ref="AD45:AE45" si="101">IF(AD40="","",SUM(AD38:AD40))</f>
        <v>120666.09900000007</v>
      </c>
      <c r="AE45" s="155">
        <f t="shared" si="101"/>
        <v>120177.06300000002</v>
      </c>
      <c r="AF45" s="155" t="str">
        <f>IF(AF40="","",SUM(AF38:AF40))</f>
        <v/>
      </c>
      <c r="AG45" s="55" t="str">
        <f t="shared" si="78"/>
        <v/>
      </c>
      <c r="AI45" s="200">
        <f t="shared" si="72"/>
        <v>2.9376034082439215</v>
      </c>
      <c r="AJ45" s="158">
        <f t="shared" si="72"/>
        <v>2.642822586054681</v>
      </c>
      <c r="AK45" s="158">
        <f t="shared" ref="AK45:AT45" si="102">IF(U40="","",(U45/D45)*10)</f>
        <v>2.3651800960558829</v>
      </c>
      <c r="AL45" s="158">
        <f t="shared" si="102"/>
        <v>3.2694863539648189</v>
      </c>
      <c r="AM45" s="158">
        <f t="shared" si="102"/>
        <v>3.3141622228130947</v>
      </c>
      <c r="AN45" s="158">
        <f t="shared" si="102"/>
        <v>3.3415888745262787</v>
      </c>
      <c r="AO45" s="158">
        <f t="shared" si="102"/>
        <v>3.1215160442629593</v>
      </c>
      <c r="AP45" s="158">
        <f t="shared" si="102"/>
        <v>2.8362789736032989</v>
      </c>
      <c r="AQ45" s="158">
        <f t="shared" si="102"/>
        <v>3.2246993483140747</v>
      </c>
      <c r="AR45" s="158">
        <f t="shared" si="102"/>
        <v>3.2172003910664415</v>
      </c>
      <c r="AS45" s="158">
        <f t="shared" si="102"/>
        <v>3.0999060808580792</v>
      </c>
      <c r="AT45" s="158">
        <f t="shared" si="102"/>
        <v>3.0374155643795984</v>
      </c>
      <c r="AU45" s="158">
        <f>IF(AE40="","",(AE45/N45)*10)</f>
        <v>3.1146630662375796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4" t="s">
        <v>15</v>
      </c>
      <c r="B48" s="336" t="s">
        <v>72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32" t="s">
        <v>148</v>
      </c>
      <c r="R48" s="337" t="s">
        <v>3</v>
      </c>
      <c r="S48" s="329" t="s">
        <v>72</v>
      </c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1"/>
      <c r="AG48" s="332" t="s">
        <v>148</v>
      </c>
      <c r="AI48" s="329" t="s">
        <v>72</v>
      </c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1"/>
      <c r="AW48" s="332" t="str">
        <f>AG48</f>
        <v>D       2023/2022</v>
      </c>
      <c r="AZ48" s="105"/>
    </row>
    <row r="49" spans="1:52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3"/>
      <c r="R49" s="338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3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3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03">(S51/B51)*10</f>
        <v>1.8403950095881081</v>
      </c>
      <c r="AJ51" s="156">
        <f t="shared" ref="AJ51:AJ60" si="104">(T51/C51)*10</f>
        <v>2.1615227579625658</v>
      </c>
      <c r="AK51" s="156">
        <f t="shared" ref="AK51:AK60" si="105">(U51/D51)*10</f>
        <v>1.6233752122420044</v>
      </c>
      <c r="AL51" s="156">
        <f t="shared" ref="AL51:AL60" si="106">(V51/E51)*10</f>
        <v>2.1365698136809841</v>
      </c>
      <c r="AM51" s="156">
        <f t="shared" ref="AM51:AM60" si="107">(W51/F51)*10</f>
        <v>1.9118665881821473</v>
      </c>
      <c r="AN51" s="156">
        <f t="shared" ref="AN51:AN60" si="108">(X51/G51)*10</f>
        <v>2.084887683249244</v>
      </c>
      <c r="AO51" s="156">
        <f t="shared" ref="AO51:AO60" si="109">(Y51/H51)*10</f>
        <v>2.5496644283820684</v>
      </c>
      <c r="AP51" s="156">
        <f t="shared" ref="AP51:AP60" si="110">(Z51/I51)*10</f>
        <v>2.3022728777371348</v>
      </c>
      <c r="AQ51" s="156">
        <f t="shared" ref="AQ51:AQ60" si="111">(AA51/J51)*10</f>
        <v>2.6245023255663726</v>
      </c>
      <c r="AR51" s="156">
        <f t="shared" ref="AR51:AR60" si="112">(AB51/K51)*10</f>
        <v>2.5168305052232003</v>
      </c>
      <c r="AS51" s="156">
        <f t="shared" ref="AS51:AT60" si="113">(AC51/L51)*10</f>
        <v>2.5770024051709339</v>
      </c>
      <c r="AT51" s="156">
        <f t="shared" si="113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14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15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2" si="116">(AF52-AE52)/AE52</f>
        <v>5.6200356946845328E-3</v>
      </c>
      <c r="AI52" s="198">
        <f t="shared" si="103"/>
        <v>1.9828769390109828</v>
      </c>
      <c r="AJ52" s="157">
        <f t="shared" si="104"/>
        <v>1.9988227993313985</v>
      </c>
      <c r="AK52" s="157">
        <f t="shared" si="105"/>
        <v>1.9749874173279136</v>
      </c>
      <c r="AL52" s="157">
        <f t="shared" si="106"/>
        <v>2.0345965286625685</v>
      </c>
      <c r="AM52" s="157">
        <f t="shared" si="107"/>
        <v>2.0060953800975545</v>
      </c>
      <c r="AN52" s="157">
        <f t="shared" si="108"/>
        <v>2.0568406639230217</v>
      </c>
      <c r="AO52" s="157">
        <f t="shared" si="109"/>
        <v>2.6533769046368283</v>
      </c>
      <c r="AP52" s="157">
        <f t="shared" si="110"/>
        <v>2.647838667682183</v>
      </c>
      <c r="AQ52" s="157">
        <f t="shared" si="111"/>
        <v>2.631341738074287</v>
      </c>
      <c r="AR52" s="157">
        <f t="shared" si="112"/>
        <v>2.536018842558001</v>
      </c>
      <c r="AS52" s="157">
        <f t="shared" si="113"/>
        <v>2.4832292547690611</v>
      </c>
      <c r="AT52" s="157">
        <f t="shared" si="113"/>
        <v>2.5417049850064632</v>
      </c>
      <c r="AU52" s="157">
        <f t="shared" ref="AU52:AU60" si="117">(AE52/N52)*10</f>
        <v>2.7055411202134874</v>
      </c>
      <c r="AV52" s="157">
        <f t="shared" ref="AV52" si="118">(AF52/O52)*10</f>
        <v>2.9688525510249502</v>
      </c>
      <c r="AW52" s="52">
        <f t="shared" ref="AW52" si="119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150571.64000000007</v>
      </c>
      <c r="P53" s="52">
        <f t="shared" si="115"/>
        <v>4.0493389031175504E-2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43915.523000000045</v>
      </c>
      <c r="AG53" s="52">
        <f t="shared" si="116"/>
        <v>6.4955213607247139E-2</v>
      </c>
      <c r="AI53" s="198">
        <f t="shared" si="103"/>
        <v>2.0077226683000542</v>
      </c>
      <c r="AJ53" s="157">
        <f t="shared" si="104"/>
        <v>1.8315235126543004</v>
      </c>
      <c r="AK53" s="157">
        <f t="shared" si="105"/>
        <v>1.8119557041330736</v>
      </c>
      <c r="AL53" s="157">
        <f t="shared" si="106"/>
        <v>2.0167206334389824</v>
      </c>
      <c r="AM53" s="157">
        <f t="shared" si="107"/>
        <v>1.9826132412987234</v>
      </c>
      <c r="AN53" s="157">
        <f t="shared" si="108"/>
        <v>2.113228319300315</v>
      </c>
      <c r="AO53" s="157">
        <f t="shared" si="109"/>
        <v>2.602660007755369</v>
      </c>
      <c r="AP53" s="157">
        <f t="shared" si="110"/>
        <v>2.6739934021991134</v>
      </c>
      <c r="AQ53" s="157">
        <f t="shared" si="111"/>
        <v>2.617554001228326</v>
      </c>
      <c r="AR53" s="157">
        <f t="shared" si="112"/>
        <v>2.609925131515602</v>
      </c>
      <c r="AS53" s="157">
        <f t="shared" si="113"/>
        <v>2.6161012043466729</v>
      </c>
      <c r="AT53" s="157">
        <f t="shared" si="113"/>
        <v>2.8377757985763923</v>
      </c>
      <c r="AU53" s="157">
        <f t="shared" si="117"/>
        <v>2.8495931602522742</v>
      </c>
      <c r="AV53" s="157">
        <f t="shared" ref="AV53" si="120">(AF53/O53)*10</f>
        <v>2.9165866161781877</v>
      </c>
      <c r="AW53" s="52">
        <f t="shared" ref="AW53" si="121">IF(AV53="","",(AV53-AU53)/AU53)</f>
        <v>2.3509831810511021E-2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15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37534.006999999983</v>
      </c>
      <c r="AG54" s="52">
        <f t="shared" si="116"/>
        <v>4.4340776100864716E-3</v>
      </c>
      <c r="AI54" s="198">
        <f t="shared" si="103"/>
        <v>1.9069227134443323</v>
      </c>
      <c r="AJ54" s="157">
        <f t="shared" si="104"/>
        <v>1.915464103514757</v>
      </c>
      <c r="AK54" s="157">
        <f t="shared" si="105"/>
        <v>1.8761332001822941</v>
      </c>
      <c r="AL54" s="157">
        <f t="shared" si="106"/>
        <v>1.8126793237794652</v>
      </c>
      <c r="AM54" s="157">
        <f t="shared" si="107"/>
        <v>2.2034024597762674</v>
      </c>
      <c r="AN54" s="157">
        <f t="shared" si="108"/>
        <v>1.9447659298682476</v>
      </c>
      <c r="AO54" s="157">
        <f t="shared" si="109"/>
        <v>2.43607496637682</v>
      </c>
      <c r="AP54" s="157">
        <f t="shared" si="110"/>
        <v>2.3737374992869791</v>
      </c>
      <c r="AQ54" s="157">
        <f t="shared" si="111"/>
        <v>2.3781815706915439</v>
      </c>
      <c r="AR54" s="157">
        <f t="shared" si="112"/>
        <v>2.4789600355286541</v>
      </c>
      <c r="AS54" s="157">
        <f t="shared" si="113"/>
        <v>2.7486232264577093</v>
      </c>
      <c r="AT54" s="157">
        <f t="shared" si="113"/>
        <v>2.7144993314116017</v>
      </c>
      <c r="AU54" s="157">
        <f t="shared" si="117"/>
        <v>2.8724249818937571</v>
      </c>
      <c r="AV54" s="157">
        <f t="shared" ref="AV54" si="122">(AF54/O54)*10</f>
        <v>2.9956529758471424</v>
      </c>
      <c r="AW54" s="52">
        <f t="shared" ref="AW54" si="123">IF(AV54="","",(AV54-AU54)/AU54)</f>
        <v>4.2900334988780993E-2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152855.52999999997</v>
      </c>
      <c r="P55" s="52">
        <f t="shared" si="115"/>
        <v>3.7411076692616965E-2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46204.419000000053</v>
      </c>
      <c r="AG55" s="52">
        <f t="shared" si="116"/>
        <v>9.2494533202581497E-2</v>
      </c>
      <c r="AI55" s="198">
        <f t="shared" si="103"/>
        <v>1.7520340711061637</v>
      </c>
      <c r="AJ55" s="157">
        <f t="shared" si="104"/>
        <v>1.7517428736684229</v>
      </c>
      <c r="AK55" s="157">
        <f t="shared" si="105"/>
        <v>1.726322321385233</v>
      </c>
      <c r="AL55" s="157">
        <f t="shared" si="106"/>
        <v>2.0015272066699175</v>
      </c>
      <c r="AM55" s="157">
        <f t="shared" si="107"/>
        <v>2.0864842867894087</v>
      </c>
      <c r="AN55" s="157">
        <f t="shared" si="108"/>
        <v>2.3291488172697856</v>
      </c>
      <c r="AO55" s="157">
        <f t="shared" si="109"/>
        <v>2.331685483786639</v>
      </c>
      <c r="AP55" s="157">
        <f t="shared" si="110"/>
        <v>2.4456093561553693</v>
      </c>
      <c r="AQ55" s="157">
        <f t="shared" si="111"/>
        <v>2.5166896261109475</v>
      </c>
      <c r="AR55" s="157">
        <f t="shared" si="112"/>
        <v>2.3149959655163963</v>
      </c>
      <c r="AS55" s="157">
        <f t="shared" si="113"/>
        <v>2.5229270215366979</v>
      </c>
      <c r="AT55" s="157">
        <f t="shared" si="113"/>
        <v>2.6525523763560646</v>
      </c>
      <c r="AU55" s="157">
        <f t="shared" si="117"/>
        <v>2.8703441202536228</v>
      </c>
      <c r="AV55" s="157">
        <f t="shared" ref="AV55" si="124">(AF55/O55)*10</f>
        <v>3.0227508942594401</v>
      </c>
      <c r="AW55" s="52">
        <f t="shared" ref="AW55" si="125">IF(AV55="","",(AV55-AU55)/AU55)</f>
        <v>5.3097039107753617E-2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179980.49000000008</v>
      </c>
      <c r="P56" s="52">
        <f t="shared" si="115"/>
        <v>0.34570959594203704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52448.969999999979</v>
      </c>
      <c r="AG56" s="52">
        <f t="shared" si="116"/>
        <v>0.37162054304791936</v>
      </c>
      <c r="AI56" s="198">
        <f t="shared" si="103"/>
        <v>2.1642824699311363</v>
      </c>
      <c r="AJ56" s="157">
        <f t="shared" si="104"/>
        <v>1.6258312843389231</v>
      </c>
      <c r="AK56" s="157">
        <f t="shared" si="105"/>
        <v>1.8444156881700937</v>
      </c>
      <c r="AL56" s="157">
        <f t="shared" si="106"/>
        <v>2.2679253964330508</v>
      </c>
      <c r="AM56" s="157">
        <f t="shared" si="107"/>
        <v>1.9775145141985686</v>
      </c>
      <c r="AN56" s="157">
        <f t="shared" si="108"/>
        <v>2.2301042720461464</v>
      </c>
      <c r="AO56" s="157">
        <f t="shared" si="109"/>
        <v>2.4649217088977964</v>
      </c>
      <c r="AP56" s="157">
        <f t="shared" si="110"/>
        <v>2.2994092133916011</v>
      </c>
      <c r="AQ56" s="157">
        <f t="shared" si="111"/>
        <v>2.5374049995421668</v>
      </c>
      <c r="AR56" s="157">
        <f t="shared" si="112"/>
        <v>2.5635245583717103</v>
      </c>
      <c r="AS56" s="157">
        <f t="shared" si="113"/>
        <v>2.3079094660369694</v>
      </c>
      <c r="AT56" s="157">
        <f t="shared" si="113"/>
        <v>2.6287498593130412</v>
      </c>
      <c r="AU56" s="157">
        <f t="shared" si="117"/>
        <v>2.8590970820133683</v>
      </c>
      <c r="AV56" s="157">
        <f>(AF56/O56)*10</f>
        <v>2.9141475278792695</v>
      </c>
      <c r="AW56" s="52">
        <f>IF(AV56="","",(AV56-AU56)/AU56)</f>
        <v>1.9254486394402096E-2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>
        <v>174520.79999999949</v>
      </c>
      <c r="P57" s="52">
        <f t="shared" si="115"/>
        <v>5.1010132216370019E-2</v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>
        <v>53463.227000000006</v>
      </c>
      <c r="AG57" s="52">
        <f t="shared" si="116"/>
        <v>0.10672888428816996</v>
      </c>
      <c r="AI57" s="198">
        <f t="shared" si="103"/>
        <v>1.78028436914874</v>
      </c>
      <c r="AJ57" s="157">
        <f t="shared" si="104"/>
        <v>1.8490670998920886</v>
      </c>
      <c r="AK57" s="157">
        <f t="shared" si="105"/>
        <v>2.0713675613226452</v>
      </c>
      <c r="AL57" s="157">
        <f t="shared" si="106"/>
        <v>2.6398668876056313</v>
      </c>
      <c r="AM57" s="157">
        <f t="shared" si="107"/>
        <v>2.1564433770399614</v>
      </c>
      <c r="AN57" s="157">
        <f t="shared" si="108"/>
        <v>2.2613040218962874</v>
      </c>
      <c r="AO57" s="157">
        <f t="shared" si="109"/>
        <v>2.3003462816760107</v>
      </c>
      <c r="AP57" s="157">
        <f t="shared" si="110"/>
        <v>2.695125703096739</v>
      </c>
      <c r="AQ57" s="157">
        <f t="shared" si="111"/>
        <v>2.7967861439132284</v>
      </c>
      <c r="AR57" s="157">
        <f t="shared" si="112"/>
        <v>2.7346902490333531</v>
      </c>
      <c r="AS57" s="157">
        <f t="shared" si="113"/>
        <v>2.5669833050728972</v>
      </c>
      <c r="AT57" s="157">
        <f t="shared" si="113"/>
        <v>2.8743178526367079</v>
      </c>
      <c r="AU57" s="157">
        <f t="shared" si="117"/>
        <v>2.9092003555062247</v>
      </c>
      <c r="AV57" s="157">
        <f>(AF57/O57)*10</f>
        <v>3.0634300897085138</v>
      </c>
      <c r="AW57" s="52">
        <f>IF(AV57="","",(AV57-AU57)/AU57)</f>
        <v>5.3014476610515844E-2</v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>
        <v>163668.17999999993</v>
      </c>
      <c r="P58" s="52">
        <f t="shared" si="115"/>
        <v>0.14795507838473348</v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>
        <v>40577.116000000024</v>
      </c>
      <c r="AG58" s="52">
        <f t="shared" si="116"/>
        <v>-1.645613946722118E-2</v>
      </c>
      <c r="AI58" s="198">
        <f t="shared" si="103"/>
        <v>1.6675286305808483</v>
      </c>
      <c r="AJ58" s="157">
        <f t="shared" si="104"/>
        <v>1.5335201199016324</v>
      </c>
      <c r="AK58" s="157">
        <f t="shared" si="105"/>
        <v>1.7218122402971472</v>
      </c>
      <c r="AL58" s="157">
        <f t="shared" si="106"/>
        <v>2.1904030522566904</v>
      </c>
      <c r="AM58" s="157">
        <f t="shared" si="107"/>
        <v>2.2098559498187784</v>
      </c>
      <c r="AN58" s="157">
        <f t="shared" si="108"/>
        <v>1.9543144793232015</v>
      </c>
      <c r="AO58" s="157">
        <f t="shared" si="109"/>
        <v>2.3412179443459293</v>
      </c>
      <c r="AP58" s="157">
        <f t="shared" si="110"/>
        <v>2.250318511572504</v>
      </c>
      <c r="AQ58" s="157">
        <f t="shared" si="111"/>
        <v>2.5225098647387783</v>
      </c>
      <c r="AR58" s="157">
        <f t="shared" si="112"/>
        <v>2.5830822495328061</v>
      </c>
      <c r="AS58" s="157">
        <f t="shared" si="113"/>
        <v>2.554902722610267</v>
      </c>
      <c r="AT58" s="157">
        <f t="shared" si="113"/>
        <v>2.4572668535012139</v>
      </c>
      <c r="AU58" s="157">
        <f t="shared" si="117"/>
        <v>2.8936638936443257</v>
      </c>
      <c r="AV58" s="157"/>
      <c r="AW58" s="52" t="str">
        <f t="shared" ref="AW58" si="126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>
        <v>150607.44999999998</v>
      </c>
      <c r="P59" s="52">
        <f t="shared" si="115"/>
        <v>-0.18241165664790529</v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>
        <v>44679.317000000083</v>
      </c>
      <c r="AG59" s="52">
        <f t="shared" si="116"/>
        <v>-0.18280958821167548</v>
      </c>
      <c r="AI59" s="198">
        <f t="shared" si="103"/>
        <v>2.0176378539558204</v>
      </c>
      <c r="AJ59" s="157">
        <f t="shared" si="104"/>
        <v>2.1322284964573752</v>
      </c>
      <c r="AK59" s="157">
        <f t="shared" si="105"/>
        <v>2.0698124355501131</v>
      </c>
      <c r="AL59" s="157">
        <f t="shared" si="106"/>
        <v>2.4195441735474672</v>
      </c>
      <c r="AM59" s="157">
        <f t="shared" si="107"/>
        <v>2.2147954439362096</v>
      </c>
      <c r="AN59" s="157">
        <f t="shared" si="108"/>
        <v>2.4385642559372496</v>
      </c>
      <c r="AO59" s="157">
        <f t="shared" si="109"/>
        <v>2.6162790798815738</v>
      </c>
      <c r="AP59" s="157">
        <f t="shared" si="110"/>
        <v>2.741714467283753</v>
      </c>
      <c r="AQ59" s="157">
        <f t="shared" si="111"/>
        <v>2.9662199105238427</v>
      </c>
      <c r="AR59" s="157">
        <f t="shared" si="112"/>
        <v>2.6555324622013563</v>
      </c>
      <c r="AS59" s="157">
        <f t="shared" si="113"/>
        <v>2.786435485029668</v>
      </c>
      <c r="AT59" s="157">
        <f t="shared" si="113"/>
        <v>3.3033356079417873</v>
      </c>
      <c r="AU59" s="157">
        <f t="shared" si="117"/>
        <v>2.9680519543547716</v>
      </c>
      <c r="AV59" s="157"/>
      <c r="AW59" s="52" t="str">
        <f t="shared" ref="AW59" si="127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/>
      <c r="P60" s="52" t="str">
        <f t="shared" si="115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/>
      <c r="AG60" s="52">
        <f t="shared" si="116"/>
        <v>-1</v>
      </c>
      <c r="AI60" s="198">
        <f t="shared" si="103"/>
        <v>2.3647140718469641</v>
      </c>
      <c r="AJ60" s="157">
        <f t="shared" si="104"/>
        <v>2.2614935016861302</v>
      </c>
      <c r="AK60" s="157">
        <f t="shared" si="105"/>
        <v>2.5580688905462297</v>
      </c>
      <c r="AL60" s="157">
        <f t="shared" si="106"/>
        <v>2.3603331049966276</v>
      </c>
      <c r="AM60" s="157">
        <f t="shared" si="107"/>
        <v>2.5709811698639262</v>
      </c>
      <c r="AN60" s="157">
        <f t="shared" si="108"/>
        <v>2.426905203187177</v>
      </c>
      <c r="AO60" s="157">
        <f t="shared" si="109"/>
        <v>2.7569178405590455</v>
      </c>
      <c r="AP60" s="157">
        <f t="shared" si="110"/>
        <v>2.568696662723287</v>
      </c>
      <c r="AQ60" s="157">
        <f t="shared" si="111"/>
        <v>2.9967018158701015</v>
      </c>
      <c r="AR60" s="157">
        <f t="shared" si="112"/>
        <v>2.6446157846551293</v>
      </c>
      <c r="AS60" s="157">
        <f t="shared" si="113"/>
        <v>2.8633281235413843</v>
      </c>
      <c r="AT60" s="157">
        <f t="shared" si="113"/>
        <v>3.0177047586960484</v>
      </c>
      <c r="AU60" s="157">
        <f t="shared" si="117"/>
        <v>3.1907721970477527</v>
      </c>
      <c r="AV60" s="157"/>
      <c r="AW60" s="52" t="str">
        <f t="shared" ref="AW60" si="128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/>
      <c r="P61" s="52" t="str">
        <f t="shared" si="115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/>
      <c r="AG61" s="52">
        <f t="shared" si="116"/>
        <v>-1</v>
      </c>
      <c r="AI61" s="198">
        <f t="shared" ref="AI61:AJ67" si="129">(S61/B61)*10</f>
        <v>1.9784200067392308</v>
      </c>
      <c r="AJ61" s="157">
        <f t="shared" si="129"/>
        <v>1.9672226836151285</v>
      </c>
      <c r="AK61" s="157">
        <f t="shared" ref="AK61:AT63" si="130">IF(U61="","",(U61/D61)*10)</f>
        <v>2.1967931517532344</v>
      </c>
      <c r="AL61" s="157">
        <f t="shared" si="130"/>
        <v>2.3729260081576027</v>
      </c>
      <c r="AM61" s="157">
        <f t="shared" si="130"/>
        <v>2.4758168420606395</v>
      </c>
      <c r="AN61" s="157">
        <f t="shared" si="130"/>
        <v>2.4958910965727048</v>
      </c>
      <c r="AO61" s="157">
        <f t="shared" si="130"/>
        <v>2.8239750172941114</v>
      </c>
      <c r="AP61" s="157">
        <f t="shared" si="130"/>
        <v>2.95999563618712</v>
      </c>
      <c r="AQ61" s="157">
        <f t="shared" si="130"/>
        <v>2.8613877922934243</v>
      </c>
      <c r="AR61" s="157">
        <f t="shared" si="130"/>
        <v>2.7146381384743794</v>
      </c>
      <c r="AS61" s="157">
        <f t="shared" si="130"/>
        <v>2.7936391721613445</v>
      </c>
      <c r="AT61" s="157">
        <f t="shared" si="130"/>
        <v>3.094595117974555</v>
      </c>
      <c r="AU61" s="157">
        <f t="shared" ref="AU61:AV63" si="131">IF(AE61="","",(AE61/N61)*10)</f>
        <v>2.9794973919702468</v>
      </c>
      <c r="AV61" s="157" t="str">
        <f t="shared" si="131"/>
        <v/>
      </c>
      <c r="AW61" s="52" t="str">
        <f t="shared" ref="AW61:AW67" si="132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15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>
        <f t="shared" si="116"/>
        <v>-1</v>
      </c>
      <c r="AI62" s="198">
        <f t="shared" si="129"/>
        <v>2.0408556968710365</v>
      </c>
      <c r="AJ62" s="157">
        <f t="shared" si="129"/>
        <v>1.8586959199657298</v>
      </c>
      <c r="AK62" s="157">
        <f t="shared" si="130"/>
        <v>2.3103681372605527</v>
      </c>
      <c r="AL62" s="157">
        <f t="shared" si="130"/>
        <v>2.494909882777443</v>
      </c>
      <c r="AM62" s="157">
        <f t="shared" si="130"/>
        <v>2.357121537342076</v>
      </c>
      <c r="AN62" s="157">
        <f t="shared" si="130"/>
        <v>2.6659387435479127</v>
      </c>
      <c r="AO62" s="157">
        <f t="shared" si="130"/>
        <v>3.190162257970441</v>
      </c>
      <c r="AP62" s="157">
        <f t="shared" si="130"/>
        <v>3.0157583548138938</v>
      </c>
      <c r="AQ62" s="157">
        <f t="shared" si="130"/>
        <v>3.3894753383554024</v>
      </c>
      <c r="AR62" s="157">
        <f t="shared" si="130"/>
        <v>3.080067195408315</v>
      </c>
      <c r="AS62" s="157">
        <f t="shared" si="130"/>
        <v>2.920769071613742</v>
      </c>
      <c r="AT62" s="157">
        <f t="shared" si="130"/>
        <v>2.7992960150697193</v>
      </c>
      <c r="AU62" s="157">
        <f t="shared" si="131"/>
        <v>3.0658930312246784</v>
      </c>
      <c r="AV62" s="157" t="str">
        <f t="shared" si="131"/>
        <v/>
      </c>
      <c r="AW62" s="52" t="str">
        <f t="shared" si="132"/>
        <v/>
      </c>
      <c r="AZ62" s="105"/>
    </row>
    <row r="63" spans="1:52" ht="20.100000000000001" customHeight="1" thickBot="1" x14ac:dyDescent="0.3">
      <c r="A63" s="35" t="str">
        <f>A19</f>
        <v>jan-set</v>
      </c>
      <c r="B63" s="167">
        <f>SUM(B51:B59)</f>
        <v>868041.74000000011</v>
      </c>
      <c r="C63" s="168">
        <f t="shared" ref="C63:O63" si="133">SUM(C51:C59)</f>
        <v>1008671.9600000004</v>
      </c>
      <c r="D63" s="168">
        <f t="shared" si="133"/>
        <v>1115049.6899999997</v>
      </c>
      <c r="E63" s="168">
        <f t="shared" si="133"/>
        <v>1023694.34</v>
      </c>
      <c r="F63" s="168">
        <f t="shared" si="133"/>
        <v>1054812.4299999995</v>
      </c>
      <c r="G63" s="168">
        <f t="shared" si="133"/>
        <v>1058762.8700000001</v>
      </c>
      <c r="H63" s="168">
        <f t="shared" si="133"/>
        <v>821345.09999999963</v>
      </c>
      <c r="I63" s="168">
        <f t="shared" si="133"/>
        <v>965322.82999999938</v>
      </c>
      <c r="J63" s="168">
        <f t="shared" si="133"/>
        <v>955566.96000000008</v>
      </c>
      <c r="K63" s="168">
        <f t="shared" si="133"/>
        <v>1022370.3299999993</v>
      </c>
      <c r="L63" s="168">
        <f t="shared" si="133"/>
        <v>1246192.3800000001</v>
      </c>
      <c r="M63" s="168">
        <f t="shared" si="133"/>
        <v>1324026.4399999995</v>
      </c>
      <c r="N63" s="168">
        <f t="shared" si="133"/>
        <v>1315790.3299999994</v>
      </c>
      <c r="O63" s="169">
        <f t="shared" si="133"/>
        <v>1360668.7599999993</v>
      </c>
      <c r="P63" s="57">
        <f t="shared" si="115"/>
        <v>3.4107584602783909E-2</v>
      </c>
      <c r="R63" s="109"/>
      <c r="S63" s="167">
        <f>SUM(S51:S59)</f>
        <v>164385.53700000004</v>
      </c>
      <c r="T63" s="168">
        <f t="shared" ref="T63:AE63" si="134">SUM(T51:T59)</f>
        <v>186550.02799999999</v>
      </c>
      <c r="U63" s="168">
        <f t="shared" si="134"/>
        <v>207491.28400000001</v>
      </c>
      <c r="V63" s="168">
        <f t="shared" si="134"/>
        <v>222489.07299999992</v>
      </c>
      <c r="W63" s="168">
        <f t="shared" si="134"/>
        <v>220721.15500000009</v>
      </c>
      <c r="X63" s="168">
        <f t="shared" si="134"/>
        <v>229080.16999999995</v>
      </c>
      <c r="Y63" s="168">
        <f t="shared" si="134"/>
        <v>202663.33900000007</v>
      </c>
      <c r="Z63" s="168">
        <f t="shared" si="134"/>
        <v>240714.36200000002</v>
      </c>
      <c r="AA63" s="168">
        <f t="shared" si="134"/>
        <v>250247.90300000002</v>
      </c>
      <c r="AB63" s="168">
        <f t="shared" si="134"/>
        <v>261083.46200000006</v>
      </c>
      <c r="AC63" s="168">
        <f t="shared" si="134"/>
        <v>321496.03200000001</v>
      </c>
      <c r="AD63" s="168">
        <f t="shared" si="134"/>
        <v>361841.94400000008</v>
      </c>
      <c r="AE63" s="168">
        <f t="shared" si="134"/>
        <v>376504.34800000011</v>
      </c>
      <c r="AF63" s="169">
        <f t="shared" ref="AF63" si="135">SUM(AF51:AF58)</f>
        <v>346842.05700000015</v>
      </c>
      <c r="AG63" s="57">
        <f t="shared" ref="AG63:AG67" si="136">IF(AF63="","",(AF63-AE63)/AE63)</f>
        <v>-7.8783395616987564E-2</v>
      </c>
      <c r="AI63" s="199">
        <f t="shared" si="129"/>
        <v>1.8937515262802918</v>
      </c>
      <c r="AJ63" s="173">
        <f t="shared" si="129"/>
        <v>1.849461821066186</v>
      </c>
      <c r="AK63" s="173">
        <f t="shared" si="130"/>
        <v>1.8608254489537599</v>
      </c>
      <c r="AL63" s="173">
        <f t="shared" si="130"/>
        <v>2.1733936030163061</v>
      </c>
      <c r="AM63" s="173">
        <f t="shared" si="130"/>
        <v>2.0925156807262897</v>
      </c>
      <c r="AN63" s="173">
        <f t="shared" si="130"/>
        <v>2.1636588937048757</v>
      </c>
      <c r="AO63" s="173">
        <f t="shared" si="130"/>
        <v>2.4674566025900706</v>
      </c>
      <c r="AP63" s="173">
        <f t="shared" si="130"/>
        <v>2.4936151359851313</v>
      </c>
      <c r="AQ63" s="173">
        <f t="shared" si="130"/>
        <v>2.6188421479118533</v>
      </c>
      <c r="AR63" s="173">
        <f t="shared" si="130"/>
        <v>2.5537073439914892</v>
      </c>
      <c r="AS63" s="173">
        <f t="shared" si="130"/>
        <v>2.5798266556564888</v>
      </c>
      <c r="AT63" s="173">
        <f t="shared" si="130"/>
        <v>2.7328906211268729</v>
      </c>
      <c r="AU63" s="173">
        <f t="shared" si="131"/>
        <v>2.8614311825805889</v>
      </c>
      <c r="AV63" s="173">
        <f t="shared" si="131"/>
        <v>2.5490557819524007</v>
      </c>
      <c r="AW63" s="61">
        <f t="shared" si="132"/>
        <v>-0.10916753914258798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7">SUM(E51:E53)</f>
        <v>307586.39999999991</v>
      </c>
      <c r="F64" s="154">
        <f t="shared" si="137"/>
        <v>312002.81999999983</v>
      </c>
      <c r="G64" s="154">
        <f t="shared" si="137"/>
        <v>314085.74999999994</v>
      </c>
      <c r="H64" s="154">
        <f t="shared" si="137"/>
        <v>225185.55999999994</v>
      </c>
      <c r="I64" s="154">
        <f t="shared" si="137"/>
        <v>291368.51999999996</v>
      </c>
      <c r="J64" s="154">
        <f t="shared" si="137"/>
        <v>290915.21000000002</v>
      </c>
      <c r="K64" s="154">
        <f t="shared" si="137"/>
        <v>314581.43999999971</v>
      </c>
      <c r="L64" s="154">
        <f t="shared" si="137"/>
        <v>387624.22000000009</v>
      </c>
      <c r="M64" s="154">
        <f t="shared" ref="M64" si="138">SUM(M51:M53)</f>
        <v>406414.75</v>
      </c>
      <c r="N64" s="154">
        <f t="shared" si="137"/>
        <v>411776.26999999984</v>
      </c>
      <c r="O64" s="154">
        <f>SUM(O51:O53)</f>
        <v>413741.39999999997</v>
      </c>
      <c r="P64" s="52">
        <f t="shared" si="115"/>
        <v>4.7723245441028492E-3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9">SUM(W51:W53)</f>
        <v>61448.611999999994</v>
      </c>
      <c r="X64" s="154">
        <f t="shared" si="139"/>
        <v>65590.697999999975</v>
      </c>
      <c r="Y64" s="154">
        <f t="shared" si="139"/>
        <v>58604.442999999985</v>
      </c>
      <c r="Z64" s="154">
        <f t="shared" si="139"/>
        <v>74095.891999999963</v>
      </c>
      <c r="AA64" s="154">
        <f t="shared" si="139"/>
        <v>76343.599000000002</v>
      </c>
      <c r="AB64" s="154">
        <f t="shared" si="139"/>
        <v>80321.476000000039</v>
      </c>
      <c r="AC64" s="154">
        <f t="shared" si="139"/>
        <v>99368.438000000038</v>
      </c>
      <c r="AD64" s="154">
        <f t="shared" ref="AD64" si="140">SUM(AD51:AD53)</f>
        <v>107006.38200000001</v>
      </c>
      <c r="AE64" s="154">
        <f t="shared" si="139"/>
        <v>114366.99700000003</v>
      </c>
      <c r="AF64" s="119">
        <f>IF(AF53="","",SUM(AF51:AF53))</f>
        <v>116614.31800000009</v>
      </c>
      <c r="AG64" s="52">
        <f t="shared" si="136"/>
        <v>1.9650083144178855E-2</v>
      </c>
      <c r="AI64" s="197">
        <f t="shared" si="129"/>
        <v>1.9450344091466372</v>
      </c>
      <c r="AJ64" s="156">
        <f t="shared" si="129"/>
        <v>1.9790475308153666</v>
      </c>
      <c r="AK64" s="156">
        <f t="shared" ref="AK64:AT66" si="141">(U64/D64)*10</f>
        <v>1.7976382565582869</v>
      </c>
      <c r="AL64" s="156">
        <f t="shared" si="141"/>
        <v>2.0596266935079059</v>
      </c>
      <c r="AM64" s="156">
        <f t="shared" si="141"/>
        <v>1.9694889937212756</v>
      </c>
      <c r="AN64" s="156">
        <f t="shared" si="141"/>
        <v>2.0883054388809423</v>
      </c>
      <c r="AO64" s="156">
        <f t="shared" si="141"/>
        <v>2.6024956040698171</v>
      </c>
      <c r="AP64" s="156">
        <f t="shared" si="141"/>
        <v>2.5430301118322589</v>
      </c>
      <c r="AQ64" s="156">
        <f t="shared" si="141"/>
        <v>2.6242560160398627</v>
      </c>
      <c r="AR64" s="156">
        <f t="shared" si="141"/>
        <v>2.5532808292822393</v>
      </c>
      <c r="AS64" s="156">
        <f t="shared" si="141"/>
        <v>2.5635250036749513</v>
      </c>
      <c r="AT64" s="156">
        <f t="shared" si="141"/>
        <v>2.6329354926217619</v>
      </c>
      <c r="AU64" s="156">
        <f t="shared" ref="AU64:AV66" si="142">(AE64/N64)*10</f>
        <v>2.7774062113875599</v>
      </c>
      <c r="AV64" s="156">
        <f t="shared" si="142"/>
        <v>2.8185315271809901</v>
      </c>
      <c r="AW64" s="61">
        <f t="shared" si="132"/>
        <v>1.4807094340328569E-2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3">SUM(E54:E56)</f>
        <v>341280.04000000004</v>
      </c>
      <c r="F65" s="154">
        <f t="shared" si="143"/>
        <v>330986.2099999999</v>
      </c>
      <c r="G65" s="154">
        <f t="shared" si="143"/>
        <v>352389.62000000011</v>
      </c>
      <c r="H65" s="154">
        <f t="shared" si="143"/>
        <v>271249.88999999984</v>
      </c>
      <c r="I65" s="154">
        <f t="shared" si="143"/>
        <v>338059.84999999963</v>
      </c>
      <c r="J65" s="154">
        <f t="shared" si="143"/>
        <v>341622.02</v>
      </c>
      <c r="K65" s="154">
        <f t="shared" si="143"/>
        <v>348164.02999999968</v>
      </c>
      <c r="L65" s="154">
        <f t="shared" si="143"/>
        <v>373006.16999999981</v>
      </c>
      <c r="M65" s="154">
        <f t="shared" ref="M65" si="144">SUM(M54:M56)</f>
        <v>455027.89</v>
      </c>
      <c r="N65" s="154">
        <f t="shared" si="143"/>
        <v>411180.44999999978</v>
      </c>
      <c r="O65" s="154">
        <f>IF(O56="","",SUM(O54:O56))</f>
        <v>458130.93000000005</v>
      </c>
      <c r="P65" s="52">
        <f t="shared" si="115"/>
        <v>0.11418461164678501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5">SUM(W54:W56)</f>
        <v>68997.127000000022</v>
      </c>
      <c r="X65" s="154">
        <f t="shared" si="145"/>
        <v>75648.96299999996</v>
      </c>
      <c r="Y65" s="154">
        <f t="shared" si="145"/>
        <v>65293.128000000026</v>
      </c>
      <c r="Z65" s="154">
        <f t="shared" si="145"/>
        <v>80241.398000000045</v>
      </c>
      <c r="AA65" s="154">
        <f t="shared" si="145"/>
        <v>84590.548999999999</v>
      </c>
      <c r="AB65" s="154">
        <f t="shared" si="145"/>
        <v>84889.636000000028</v>
      </c>
      <c r="AC65" s="154">
        <f t="shared" si="145"/>
        <v>93771.617999999988</v>
      </c>
      <c r="AD65" s="154">
        <f t="shared" ref="AD65" si="146">SUM(AD54:AD56)</f>
        <v>121302.12800000008</v>
      </c>
      <c r="AE65" s="154">
        <f t="shared" si="145"/>
        <v>117899.58700000003</v>
      </c>
      <c r="AF65" s="119">
        <f>IF(AF56="","",SUM(AF54:AF56))</f>
        <v>136187.39600000001</v>
      </c>
      <c r="AG65" s="52">
        <f t="shared" si="136"/>
        <v>0.15511342715729765</v>
      </c>
      <c r="AI65" s="198">
        <f t="shared" si="129"/>
        <v>1.9239920608248851</v>
      </c>
      <c r="AJ65" s="157">
        <f t="shared" si="129"/>
        <v>1.7497338733485361</v>
      </c>
      <c r="AK65" s="157">
        <f t="shared" si="141"/>
        <v>1.8123227987763368</v>
      </c>
      <c r="AL65" s="157">
        <f t="shared" si="141"/>
        <v>2.0013737105750451</v>
      </c>
      <c r="AM65" s="157">
        <f t="shared" si="141"/>
        <v>2.0845921949437121</v>
      </c>
      <c r="AN65" s="157">
        <f t="shared" si="141"/>
        <v>2.1467420918924893</v>
      </c>
      <c r="AO65" s="157">
        <f t="shared" si="141"/>
        <v>2.4071209024269122</v>
      </c>
      <c r="AP65" s="157">
        <f t="shared" si="141"/>
        <v>2.3735855648045794</v>
      </c>
      <c r="AQ65" s="157">
        <f t="shared" si="141"/>
        <v>2.4761445119960355</v>
      </c>
      <c r="AR65" s="157">
        <f t="shared" si="141"/>
        <v>2.4382081055300313</v>
      </c>
      <c r="AS65" s="157">
        <f t="shared" si="141"/>
        <v>2.5139428122596481</v>
      </c>
      <c r="AT65" s="157">
        <f t="shared" si="141"/>
        <v>2.6658174293448273</v>
      </c>
      <c r="AU65" s="157">
        <f t="shared" si="142"/>
        <v>2.8673441794229291</v>
      </c>
      <c r="AV65" s="157">
        <f t="shared" ref="AV65" si="147">(AF65/O65)*10</f>
        <v>2.9726741217843551</v>
      </c>
      <c r="AW65" s="52">
        <f t="shared" ref="AW65" si="148">IF(AV65="","",(AV65-AU65)/AU65)</f>
        <v>3.6734321298890711E-2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9">SUM(E57:E59)</f>
        <v>374827.90000000014</v>
      </c>
      <c r="F66" s="154">
        <f t="shared" si="149"/>
        <v>411823.39999999991</v>
      </c>
      <c r="G66" s="154">
        <f t="shared" si="149"/>
        <v>392287.49999999988</v>
      </c>
      <c r="H66" s="154">
        <f t="shared" si="149"/>
        <v>324909.64999999991</v>
      </c>
      <c r="I66" s="154">
        <f t="shared" si="149"/>
        <v>335894.45999999973</v>
      </c>
      <c r="J66" s="154">
        <f t="shared" si="149"/>
        <v>323029.73000000004</v>
      </c>
      <c r="K66" s="154">
        <f t="shared" si="149"/>
        <v>359624.85999999987</v>
      </c>
      <c r="L66" s="154">
        <f t="shared" si="149"/>
        <v>485561.99000000028</v>
      </c>
      <c r="M66" s="154">
        <f t="shared" ref="M66" si="150">SUM(M57:M59)</f>
        <v>462583.7999999997</v>
      </c>
      <c r="N66" s="154">
        <f t="shared" si="149"/>
        <v>492833.60999999993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51">SUM(W57:W59)</f>
        <v>90275.416000000056</v>
      </c>
      <c r="X66" s="154">
        <f t="shared" si="151"/>
        <v>87840.50900000002</v>
      </c>
      <c r="Y66" s="154">
        <f t="shared" si="151"/>
        <v>78765.768000000011</v>
      </c>
      <c r="Z66" s="154">
        <f t="shared" si="151"/>
        <v>86377.072000000029</v>
      </c>
      <c r="AA66" s="154">
        <f t="shared" si="151"/>
        <v>89313.755000000005</v>
      </c>
      <c r="AB66" s="154">
        <f t="shared" si="151"/>
        <v>95872.349999999977</v>
      </c>
      <c r="AC66" s="154">
        <f t="shared" si="151"/>
        <v>128355.976</v>
      </c>
      <c r="AD66" s="154">
        <f t="shared" ref="AD66" si="152">SUM(AD57:AD59)</f>
        <v>133533.43400000001</v>
      </c>
      <c r="AE66" s="154">
        <f t="shared" si="151"/>
        <v>144237.76400000011</v>
      </c>
      <c r="AF66" s="119">
        <f>IF(AF59="","",SUM(AF57:AF59))</f>
        <v>138719.66000000009</v>
      </c>
      <c r="AG66" s="52">
        <f t="shared" si="136"/>
        <v>-3.8256999047766832E-2</v>
      </c>
      <c r="AI66" s="198">
        <f t="shared" si="129"/>
        <v>1.8380654168220978</v>
      </c>
      <c r="AJ66" s="157">
        <f t="shared" si="129"/>
        <v>1.8450697519866253</v>
      </c>
      <c r="AK66" s="157">
        <f t="shared" si="141"/>
        <v>1.959075682997454</v>
      </c>
      <c r="AL66" s="157">
        <f t="shared" si="141"/>
        <v>2.4233752876986996</v>
      </c>
      <c r="AM66" s="157">
        <f t="shared" si="141"/>
        <v>2.1920904931579916</v>
      </c>
      <c r="AN66" s="157">
        <f t="shared" si="141"/>
        <v>2.2391870503138653</v>
      </c>
      <c r="AO66" s="157">
        <f t="shared" si="141"/>
        <v>2.4242360299240122</v>
      </c>
      <c r="AP66" s="157">
        <f t="shared" si="141"/>
        <v>2.5715539339350846</v>
      </c>
      <c r="AQ66" s="157">
        <f t="shared" si="141"/>
        <v>2.764877245199691</v>
      </c>
      <c r="AR66" s="157">
        <f t="shared" si="141"/>
        <v>2.6658988480384815</v>
      </c>
      <c r="AS66" s="157">
        <f t="shared" si="141"/>
        <v>2.643451889634111</v>
      </c>
      <c r="AT66" s="157">
        <f t="shared" si="141"/>
        <v>2.8866863474250524</v>
      </c>
      <c r="AU66" s="157">
        <f t="shared" si="142"/>
        <v>2.9267030712454885</v>
      </c>
      <c r="AV66" s="303" t="str">
        <f t="shared" ref="AV66" si="153">IF(AF61="","",(AF66/O66)*10)</f>
        <v/>
      </c>
      <c r="AW66" s="52" t="str">
        <f t="shared" ref="AW66" si="154">IF(AV66="","",(AV66-AU66)/AU66)</f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55">IF(E62="","",SUM(E60:E62))</f>
        <v>378869.0400000001</v>
      </c>
      <c r="F67" s="155">
        <f t="shared" si="155"/>
        <v>396865.16000000021</v>
      </c>
      <c r="G67" s="155">
        <f t="shared" si="155"/>
        <v>336903.74</v>
      </c>
      <c r="H67" s="155">
        <f t="shared" si="155"/>
        <v>311374.30999999976</v>
      </c>
      <c r="I67" s="155">
        <f t="shared" si="155"/>
        <v>337617.05000000005</v>
      </c>
      <c r="J67" s="155">
        <f t="shared" si="155"/>
        <v>314897.43999999994</v>
      </c>
      <c r="K67" s="155">
        <f t="shared" si="155"/>
        <v>372869.66999999981</v>
      </c>
      <c r="L67" s="155">
        <f t="shared" si="155"/>
        <v>493444.35000000033</v>
      </c>
      <c r="M67" s="155">
        <f t="shared" ref="M67" si="156">IF(M62="","",SUM(M60:M62))</f>
        <v>455271.89999999967</v>
      </c>
      <c r="N67" s="155">
        <f t="shared" si="155"/>
        <v>469176.04999999987</v>
      </c>
      <c r="O67" s="155" t="str">
        <f t="shared" ref="O67" si="157">IF(O62="","",SUM(O60:O62))</f>
        <v/>
      </c>
      <c r="P67" s="55" t="str">
        <f t="shared" si="115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8">IF(W62="","",SUM(W60:W62))</f>
        <v>98610.478999999992</v>
      </c>
      <c r="X67" s="155">
        <f t="shared" si="158"/>
        <v>84566.343999999997</v>
      </c>
      <c r="Y67" s="155">
        <f t="shared" si="158"/>
        <v>90045.485000000015</v>
      </c>
      <c r="Z67" s="155">
        <f t="shared" si="158"/>
        <v>94962.186000000016</v>
      </c>
      <c r="AA67" s="155">
        <f t="shared" si="158"/>
        <v>95891.539000000004</v>
      </c>
      <c r="AB67" s="155">
        <f t="shared" si="158"/>
        <v>103388.924</v>
      </c>
      <c r="AC67" s="155">
        <f t="shared" si="158"/>
        <v>140739.50200000001</v>
      </c>
      <c r="AD67" s="155">
        <f t="shared" ref="AD67" si="159">IF(AD62="","",SUM(AD60:AD62))</f>
        <v>135949.3170000001</v>
      </c>
      <c r="AE67" s="155">
        <f t="shared" si="158"/>
        <v>144292.45000000004</v>
      </c>
      <c r="AF67" s="123" t="str">
        <f t="shared" si="158"/>
        <v/>
      </c>
      <c r="AG67" s="55" t="str">
        <f t="shared" si="136"/>
        <v/>
      </c>
      <c r="AI67" s="200">
        <f t="shared" si="129"/>
        <v>2.1176785143360082</v>
      </c>
      <c r="AJ67" s="158">
        <f t="shared" si="129"/>
        <v>2.0453352071175841</v>
      </c>
      <c r="AK67" s="158">
        <f t="shared" ref="AK67:AT67" si="160">IF(U62="","",(U67/D67)*10)</f>
        <v>2.3611669003409426</v>
      </c>
      <c r="AL67" s="158">
        <f t="shared" si="160"/>
        <v>2.3941369028200361</v>
      </c>
      <c r="AM67" s="158">
        <f t="shared" si="160"/>
        <v>2.4847350923925884</v>
      </c>
      <c r="AN67" s="158">
        <f t="shared" si="160"/>
        <v>2.5101040433685897</v>
      </c>
      <c r="AO67" s="158">
        <f t="shared" si="160"/>
        <v>2.8918726467832263</v>
      </c>
      <c r="AP67" s="158">
        <f t="shared" si="160"/>
        <v>2.8127189074129992</v>
      </c>
      <c r="AQ67" s="158">
        <f t="shared" si="160"/>
        <v>3.045167309076886</v>
      </c>
      <c r="AR67" s="158">
        <f t="shared" si="160"/>
        <v>2.7727898597920304</v>
      </c>
      <c r="AS67" s="158">
        <f t="shared" si="160"/>
        <v>2.852185905056972</v>
      </c>
      <c r="AT67" s="158">
        <f t="shared" si="160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2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K49" workbookViewId="0">
      <selection activeCell="AE51" sqref="AE51:AF62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4" t="s">
        <v>3</v>
      </c>
      <c r="B4" s="336" t="s">
        <v>71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  <c r="P4" s="339" t="s">
        <v>148</v>
      </c>
      <c r="R4" s="337" t="s">
        <v>3</v>
      </c>
      <c r="S4" s="329" t="s">
        <v>71</v>
      </c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1"/>
      <c r="AG4" s="341" t="s">
        <v>148</v>
      </c>
      <c r="AI4" s="329" t="s">
        <v>71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9" t="s">
        <v>148</v>
      </c>
    </row>
    <row r="5" spans="1:52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40"/>
      <c r="R5" s="338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2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40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305451.39000000013</v>
      </c>
      <c r="P9" s="52">
        <f t="shared" si="15"/>
        <v>0.54670482985438429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20203.877000000008</v>
      </c>
      <c r="AG9" s="52">
        <f t="shared" si="16"/>
        <v>0.45984533811261463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0.6614432823500983</v>
      </c>
      <c r="AW9" s="52">
        <f t="shared" ref="AW9" si="19">IF(AV9="","",(AV9-AU9)/AU9)</f>
        <v>-5.6157768479941403E-2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256969.5199999999</v>
      </c>
      <c r="P10" s="52">
        <f t="shared" si="15"/>
        <v>0.22991127602492276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16613.527999999991</v>
      </c>
      <c r="AG10" s="52">
        <f t="shared" si="16"/>
        <v>8.3046836685207681E-2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0.64651745467711486</v>
      </c>
      <c r="AW10" s="52">
        <f t="shared" ref="AW10" si="21">IF(AV10="","",(AV10-AU10)/AU10)</f>
        <v>-0.11941059668497507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282035.58</v>
      </c>
      <c r="P11" s="52">
        <f t="shared" si="15"/>
        <v>-5.4380415671433258E-2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18630.133999999998</v>
      </c>
      <c r="AG11" s="52">
        <f t="shared" si="16"/>
        <v>-9.1369658939299894E-2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0.66055970668665265</v>
      </c>
      <c r="AW11" s="52">
        <f t="shared" ref="AW11" si="23">IF(AV11="","",(AV11-AU11)/AU11)</f>
        <v>-3.9116409897676542E-2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320883.95000000094</v>
      </c>
      <c r="P12" s="52">
        <f t="shared" si="15"/>
        <v>0.4208448228338445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19469.097000000005</v>
      </c>
      <c r="AG12" s="52">
        <f t="shared" si="16"/>
        <v>0.31570497485244786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0.60673327537883859</v>
      </c>
      <c r="AW12" s="52">
        <f t="shared" ref="AW12" si="25">IF(AV12="","",(AV12-AU12)/AU12)</f>
        <v>-7.3998121604650371E-2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>
        <v>292693.36</v>
      </c>
      <c r="P13" s="52">
        <f t="shared" si="15"/>
        <v>0.23992594504559259</v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>
        <v>19185.060000000012</v>
      </c>
      <c r="AG13" s="52">
        <f t="shared" si="16"/>
        <v>0.147152096943826</v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>
        <f t="shared" ref="AV13" si="26">(AF13/O13)*10</f>
        <v>0.65546618481539909</v>
      </c>
      <c r="AW13" s="52">
        <f t="shared" ref="AW13" si="27">IF(AV13="","",(AV13-AU13)/AU13)</f>
        <v>-7.4822087941998128E-2</v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>
        <v>256643.91999999981</v>
      </c>
      <c r="P14" s="52">
        <f t="shared" si="15"/>
        <v>5.7731717767330062E-2</v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>
        <v>17242.260999999995</v>
      </c>
      <c r="AG14" s="52">
        <f t="shared" si="16"/>
        <v>3.7775990998774427E-2</v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>
        <f t="shared" ref="AV14" si="28">(AF14/O14)*10</f>
        <v>0.67183594296720561</v>
      </c>
      <c r="AW14" s="52">
        <f t="shared" ref="AW14" si="29">IF(AV14="","",(AV14-AU14)/AU14)</f>
        <v>-1.8866529606087829E-2</v>
      </c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>
        <v>183290.88999999987</v>
      </c>
      <c r="P15" s="52">
        <f t="shared" si="15"/>
        <v>-0.3313604263163058</v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>
        <v>14554.253000000006</v>
      </c>
      <c r="AG15" s="52">
        <f t="shared" si="16"/>
        <v>-0.25758455451766765</v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/>
      <c r="AG17" s="52" t="str">
        <f t="shared" si="16"/>
        <v/>
      </c>
      <c r="AI17" s="125">
        <f t="shared" ref="AI17:AJ23" si="30">(S17/B17)*10</f>
        <v>0.60031460662581315</v>
      </c>
      <c r="AJ17" s="157">
        <f t="shared" si="30"/>
        <v>0.71355709966938063</v>
      </c>
      <c r="AK17" s="157">
        <f t="shared" ref="AK17:AN19" si="31">IF(U17="","",(U17/D17)*10)</f>
        <v>0.83440387019522733</v>
      </c>
      <c r="AL17" s="157">
        <f t="shared" si="31"/>
        <v>0.75962205850307263</v>
      </c>
      <c r="AM17" s="157">
        <f t="shared" si="31"/>
        <v>0.665186196292187</v>
      </c>
      <c r="AN17" s="157">
        <f t="shared" si="31"/>
        <v>0.71107592250929597</v>
      </c>
      <c r="AO17" s="157">
        <f t="shared" ref="AO17:AS22" si="32">(Y17/H17)*10</f>
        <v>0.71269022597614096</v>
      </c>
      <c r="AP17" s="157">
        <f t="shared" si="32"/>
        <v>0.81960669958150867</v>
      </c>
      <c r="AQ17" s="157">
        <f t="shared" si="32"/>
        <v>0.65924492501094711</v>
      </c>
      <c r="AR17" s="157">
        <f t="shared" si="32"/>
        <v>0.69739113193480651</v>
      </c>
      <c r="AS17" s="157">
        <f t="shared" si="32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30"/>
        <v>0.56293609227965202</v>
      </c>
      <c r="AJ18" s="157">
        <f t="shared" si="30"/>
        <v>0.49757933898949919</v>
      </c>
      <c r="AK18" s="157">
        <f t="shared" si="31"/>
        <v>0.98046650538801527</v>
      </c>
      <c r="AL18" s="157">
        <f t="shared" si="31"/>
        <v>0.61540853762851611</v>
      </c>
      <c r="AM18" s="157">
        <f t="shared" si="31"/>
        <v>0.58447388363736552</v>
      </c>
      <c r="AN18" s="157">
        <f t="shared" si="31"/>
        <v>0.63213282543644767</v>
      </c>
      <c r="AO18" s="157">
        <f t="shared" si="32"/>
        <v>0.68056524515204542</v>
      </c>
      <c r="AP18" s="157">
        <f t="shared" si="32"/>
        <v>0.91603617653690639</v>
      </c>
      <c r="AQ18" s="157">
        <f t="shared" si="32"/>
        <v>0.67341958545274683</v>
      </c>
      <c r="AR18" s="157">
        <f t="shared" si="32"/>
        <v>0.7003002037365289</v>
      </c>
      <c r="AS18" s="157">
        <f t="shared" si="32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jan-set</v>
      </c>
      <c r="B19" s="167">
        <f>SUM(B7:B15)</f>
        <v>1344647.8399999999</v>
      </c>
      <c r="C19" s="168">
        <f t="shared" ref="C19:O19" si="33">SUM(C7:C15)</f>
        <v>1210094.8799999997</v>
      </c>
      <c r="D19" s="168">
        <f t="shared" si="33"/>
        <v>1015139.44</v>
      </c>
      <c r="E19" s="168">
        <f t="shared" si="33"/>
        <v>1112816.5599999998</v>
      </c>
      <c r="F19" s="168">
        <f t="shared" si="33"/>
        <v>1713682.7799999998</v>
      </c>
      <c r="G19" s="168">
        <f t="shared" si="33"/>
        <v>1744238.9999999998</v>
      </c>
      <c r="H19" s="168">
        <f t="shared" si="33"/>
        <v>1344160.5199999998</v>
      </c>
      <c r="I19" s="168">
        <f t="shared" si="33"/>
        <v>1698798.5999999996</v>
      </c>
      <c r="J19" s="168">
        <f t="shared" si="33"/>
        <v>1288283.8699999999</v>
      </c>
      <c r="K19" s="168">
        <f t="shared" si="33"/>
        <v>2195500.2300000009</v>
      </c>
      <c r="L19" s="168">
        <f t="shared" si="33"/>
        <v>2048348.96</v>
      </c>
      <c r="M19" s="168">
        <f t="shared" si="33"/>
        <v>2289358.48</v>
      </c>
      <c r="N19" s="168">
        <f t="shared" si="33"/>
        <v>2138476.7299999981</v>
      </c>
      <c r="O19" s="302">
        <f t="shared" si="33"/>
        <v>2370851.29</v>
      </c>
      <c r="P19" s="164">
        <f t="shared" si="15"/>
        <v>0.1086635906484716</v>
      </c>
      <c r="Q19" s="171"/>
      <c r="R19" s="170"/>
      <c r="S19" s="167">
        <f>SUM(S7:S15)</f>
        <v>63344.494000000006</v>
      </c>
      <c r="T19" s="168">
        <f t="shared" ref="T19:AF19" si="34">SUM(T7:T15)</f>
        <v>57090.210000000006</v>
      </c>
      <c r="U19" s="168">
        <f t="shared" si="34"/>
        <v>60584.398000000001</v>
      </c>
      <c r="V19" s="168">
        <f t="shared" si="34"/>
        <v>88058.664000000004</v>
      </c>
      <c r="W19" s="168">
        <f t="shared" si="34"/>
        <v>86946.561999999991</v>
      </c>
      <c r="X19" s="168">
        <f t="shared" si="34"/>
        <v>88183.735000000001</v>
      </c>
      <c r="Y19" s="168">
        <f t="shared" si="34"/>
        <v>77183.72600000001</v>
      </c>
      <c r="Z19" s="168">
        <f t="shared" si="34"/>
        <v>98165.16800000002</v>
      </c>
      <c r="AA19" s="168">
        <f t="shared" si="34"/>
        <v>106647.321</v>
      </c>
      <c r="AB19" s="168">
        <f t="shared" si="34"/>
        <v>119636.23200000003</v>
      </c>
      <c r="AC19" s="168">
        <f t="shared" si="34"/>
        <v>122877.72500000001</v>
      </c>
      <c r="AD19" s="168">
        <f t="shared" si="34"/>
        <v>125742.05199999998</v>
      </c>
      <c r="AE19" s="168">
        <f t="shared" si="34"/>
        <v>146707.13500000004</v>
      </c>
      <c r="AF19" s="169">
        <f t="shared" si="34"/>
        <v>157078.79799999998</v>
      </c>
      <c r="AG19" s="61">
        <f t="shared" si="16"/>
        <v>7.0696377514290212E-2</v>
      </c>
      <c r="AI19" s="172">
        <f t="shared" si="30"/>
        <v>0.47108612467633171</v>
      </c>
      <c r="AJ19" s="173">
        <f t="shared" si="30"/>
        <v>0.47178292333573069</v>
      </c>
      <c r="AK19" s="173">
        <f t="shared" si="31"/>
        <v>0.59680863153144759</v>
      </c>
      <c r="AL19" s="173">
        <f t="shared" si="31"/>
        <v>0.79131338591870004</v>
      </c>
      <c r="AM19" s="173">
        <f t="shared" si="31"/>
        <v>0.50736672512983993</v>
      </c>
      <c r="AN19" s="173">
        <f t="shared" si="31"/>
        <v>0.50557139818568453</v>
      </c>
      <c r="AO19" s="173">
        <f t="shared" si="32"/>
        <v>0.57421509448886376</v>
      </c>
      <c r="AP19" s="173">
        <f t="shared" si="32"/>
        <v>0.5778505350781431</v>
      </c>
      <c r="AQ19" s="173">
        <f t="shared" si="32"/>
        <v>0.82782470139907915</v>
      </c>
      <c r="AR19" s="173">
        <f t="shared" si="32"/>
        <v>0.54491559766313469</v>
      </c>
      <c r="AS19" s="173">
        <f t="shared" si="32"/>
        <v>0.5998866765358184</v>
      </c>
      <c r="AT19" s="173">
        <f t="shared" si="11"/>
        <v>0.54924579570430576</v>
      </c>
      <c r="AU19" s="173">
        <f t="shared" si="12"/>
        <v>0.68603568578462004</v>
      </c>
      <c r="AV19" s="173">
        <f t="shared" si="13"/>
        <v>0.66254175731114695</v>
      </c>
      <c r="AW19" s="61">
        <f t="shared" ref="AW19:AW20" si="35">IF(AV19="","",(AV19-AU19)/AU19)</f>
        <v>-3.4245927668621279E-2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6">SUM(E7:E9)</f>
        <v>270933.47000000003</v>
      </c>
      <c r="F20" s="154">
        <f t="shared" si="36"/>
        <v>519508.35</v>
      </c>
      <c r="G20" s="154">
        <f t="shared" si="36"/>
        <v>534624.43999999983</v>
      </c>
      <c r="H20" s="154">
        <f t="shared" si="36"/>
        <v>446773.26</v>
      </c>
      <c r="I20" s="154">
        <f t="shared" si="36"/>
        <v>530786.49</v>
      </c>
      <c r="J20" s="154">
        <f t="shared" si="36"/>
        <v>340453.22</v>
      </c>
      <c r="K20" s="154">
        <f t="shared" si="36"/>
        <v>649895.34000000008</v>
      </c>
      <c r="L20" s="154">
        <f t="shared" si="36"/>
        <v>640920.42999999993</v>
      </c>
      <c r="M20" s="154">
        <f t="shared" ref="M20" si="37">SUM(M7:M9)</f>
        <v>817875.08000000077</v>
      </c>
      <c r="N20" s="154">
        <f t="shared" si="36"/>
        <v>652629.94999999914</v>
      </c>
      <c r="O20" s="147">
        <f>SUM(O7:O9)</f>
        <v>778334.06999999983</v>
      </c>
      <c r="P20" s="165">
        <f t="shared" si="15"/>
        <v>0.19261163236532564</v>
      </c>
      <c r="R20" s="109" t="s">
        <v>85</v>
      </c>
      <c r="S20" s="19">
        <f>SUM(S7:S9)</f>
        <v>17386.603999999999</v>
      </c>
      <c r="T20" s="154">
        <f t="shared" ref="T20" si="38">SUM(T7:T9)</f>
        <v>16187.608</v>
      </c>
      <c r="U20" s="154">
        <f>SUM(U7:U9)</f>
        <v>17207.878999999994</v>
      </c>
      <c r="V20" s="154">
        <f t="shared" ref="V20:AE20" si="39">SUM(V7:V9)</f>
        <v>22973.369000000002</v>
      </c>
      <c r="W20" s="154">
        <f t="shared" si="39"/>
        <v>26551.153999999995</v>
      </c>
      <c r="X20" s="154">
        <f t="shared" si="39"/>
        <v>26243.759999999998</v>
      </c>
      <c r="Y20" s="154">
        <f t="shared" si="39"/>
        <v>24497.342000000004</v>
      </c>
      <c r="Z20" s="154">
        <f t="shared" si="39"/>
        <v>29314.421999999999</v>
      </c>
      <c r="AA20" s="154">
        <f t="shared" si="39"/>
        <v>28198.834000000003</v>
      </c>
      <c r="AB20" s="154">
        <f t="shared" si="39"/>
        <v>37842.870999999999</v>
      </c>
      <c r="AC20" s="154">
        <f t="shared" si="39"/>
        <v>40547.094000000005</v>
      </c>
      <c r="AD20" s="154">
        <f t="shared" ref="AD20" si="40">SUM(AD7:AD9)</f>
        <v>42274.478999999992</v>
      </c>
      <c r="AE20" s="154">
        <f t="shared" si="39"/>
        <v>43123.891000000003</v>
      </c>
      <c r="AF20" s="202">
        <f>IF(AF9="","",SUM(AF7:AF9))</f>
        <v>51384.464999999997</v>
      </c>
      <c r="AG20" s="61">
        <f t="shared" si="16"/>
        <v>0.19155446803258067</v>
      </c>
      <c r="AI20" s="124">
        <f t="shared" si="30"/>
        <v>0.45277968317460826</v>
      </c>
      <c r="AJ20" s="156">
        <f t="shared" si="30"/>
        <v>0.44870661372088694</v>
      </c>
      <c r="AK20" s="156">
        <f t="shared" ref="AK20:AN22" si="41">(U20/D20)*10</f>
        <v>0.50886638186154198</v>
      </c>
      <c r="AL20" s="156">
        <f t="shared" si="41"/>
        <v>0.84793395958055684</v>
      </c>
      <c r="AM20" s="156">
        <f t="shared" si="41"/>
        <v>0.51108233390281399</v>
      </c>
      <c r="AN20" s="156">
        <f t="shared" si="41"/>
        <v>0.49088216019454722</v>
      </c>
      <c r="AO20" s="156">
        <f t="shared" si="32"/>
        <v>0.54831710384815791</v>
      </c>
      <c r="AP20" s="156">
        <f t="shared" si="32"/>
        <v>0.55228274555367829</v>
      </c>
      <c r="AQ20" s="156">
        <f t="shared" si="32"/>
        <v>0.82827338216980306</v>
      </c>
      <c r="AR20" s="156">
        <f t="shared" si="32"/>
        <v>0.5822917733184545</v>
      </c>
      <c r="AS20" s="156">
        <f t="shared" si="32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0.66018522098101151</v>
      </c>
      <c r="AW20" s="61">
        <f t="shared" si="35"/>
        <v>-8.8642799051705603E-4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42">SUM(E10:E12)</f>
        <v>410436.21999999991</v>
      </c>
      <c r="F21" s="154">
        <f t="shared" si="42"/>
        <v>511451.39999999991</v>
      </c>
      <c r="G21" s="154">
        <f t="shared" si="42"/>
        <v>582701.47000000009</v>
      </c>
      <c r="H21" s="154">
        <f t="shared" si="42"/>
        <v>438564.12</v>
      </c>
      <c r="I21" s="154">
        <f t="shared" si="42"/>
        <v>651591.7899999998</v>
      </c>
      <c r="J21" s="154">
        <f t="shared" si="42"/>
        <v>433350.24</v>
      </c>
      <c r="K21" s="154">
        <f t="shared" si="42"/>
        <v>722229.66999999993</v>
      </c>
      <c r="L21" s="154">
        <f t="shared" si="42"/>
        <v>641359.04</v>
      </c>
      <c r="M21" s="154">
        <f t="shared" ref="M21" si="43">SUM(M10:M12)</f>
        <v>787392.28999999992</v>
      </c>
      <c r="N21" s="154">
        <f t="shared" si="42"/>
        <v>733028.42999999993</v>
      </c>
      <c r="O21" s="140">
        <f>IF(O12="","",SUM(O10:O12))</f>
        <v>859889.05000000075</v>
      </c>
      <c r="P21" s="102">
        <f t="shared" ref="P21" si="44">IF(O21="","",(O21-N21)/N21)</f>
        <v>0.17306371050301667</v>
      </c>
      <c r="R21" s="109" t="s">
        <v>86</v>
      </c>
      <c r="S21" s="19">
        <f>SUM(S10:S12)</f>
        <v>20822.173999999999</v>
      </c>
      <c r="T21" s="154">
        <f t="shared" ref="T21" si="45">SUM(T10:T12)</f>
        <v>16993.961000000003</v>
      </c>
      <c r="U21" s="154">
        <f>SUM(U10:U12)</f>
        <v>20306.538000000008</v>
      </c>
      <c r="V21" s="154">
        <f t="shared" ref="V21:AE21" si="46">SUM(V10:V12)</f>
        <v>32580.996999999992</v>
      </c>
      <c r="W21" s="154">
        <f t="shared" si="46"/>
        <v>26623.229000000007</v>
      </c>
      <c r="X21" s="154">
        <f t="shared" si="46"/>
        <v>30060.606000000007</v>
      </c>
      <c r="Y21" s="154">
        <f t="shared" si="46"/>
        <v>25330.112999999998</v>
      </c>
      <c r="Z21" s="154">
        <f t="shared" si="46"/>
        <v>36181.829000000005</v>
      </c>
      <c r="AA21" s="154">
        <f t="shared" si="46"/>
        <v>36659.758999999998</v>
      </c>
      <c r="AB21" s="154">
        <f t="shared" si="46"/>
        <v>39251.351000000017</v>
      </c>
      <c r="AC21" s="154">
        <f t="shared" si="46"/>
        <v>36974.111999999994</v>
      </c>
      <c r="AD21" s="154">
        <f t="shared" ref="AD21" si="47">SUM(AD10:AD12)</f>
        <v>42339.286999999997</v>
      </c>
      <c r="AE21" s="154">
        <f t="shared" si="46"/>
        <v>50640.62</v>
      </c>
      <c r="AF21" s="202">
        <f>IF(AF12="","",SUM(AF10:AF12))</f>
        <v>54712.758999999991</v>
      </c>
      <c r="AG21" s="52">
        <f t="shared" si="16"/>
        <v>8.0412502848503598E-2</v>
      </c>
      <c r="AI21" s="125">
        <f t="shared" si="30"/>
        <v>0.4635433813049899</v>
      </c>
      <c r="AJ21" s="157">
        <f t="shared" si="30"/>
        <v>0.4709352422927755</v>
      </c>
      <c r="AK21" s="157">
        <f t="shared" si="41"/>
        <v>0.56658857702200172</v>
      </c>
      <c r="AL21" s="157">
        <f t="shared" si="41"/>
        <v>0.7938138841645116</v>
      </c>
      <c r="AM21" s="157">
        <f t="shared" si="41"/>
        <v>0.52054269477021697</v>
      </c>
      <c r="AN21" s="157">
        <f t="shared" si="41"/>
        <v>0.51588347631935783</v>
      </c>
      <c r="AO21" s="157">
        <f t="shared" si="32"/>
        <v>0.57756920470374995</v>
      </c>
      <c r="AP21" s="157">
        <f t="shared" si="32"/>
        <v>0.55528368459031718</v>
      </c>
      <c r="AQ21" s="157">
        <f t="shared" si="32"/>
        <v>0.84596143295086201</v>
      </c>
      <c r="AR21" s="157">
        <f t="shared" si="32"/>
        <v>0.54347464013767288</v>
      </c>
      <c r="AS21" s="157">
        <f t="shared" si="32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48">(AF21/O21)*10</f>
        <v>0.63627695921933125</v>
      </c>
      <c r="AW21" s="52">
        <f t="shared" ref="AW21" si="49">IF(AV21="","",(AV21-AU21)/AU21)</f>
        <v>-7.8982246935917488E-2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50">SUM(E13:E15)</f>
        <v>431446.86999999988</v>
      </c>
      <c r="F22" s="154">
        <f t="shared" si="50"/>
        <v>682723.02999999991</v>
      </c>
      <c r="G22" s="154">
        <f t="shared" si="50"/>
        <v>626913.08999999985</v>
      </c>
      <c r="H22" s="154">
        <f t="shared" si="50"/>
        <v>458823.13999999961</v>
      </c>
      <c r="I22" s="154">
        <f t="shared" si="50"/>
        <v>516420.31999999972</v>
      </c>
      <c r="J22" s="154">
        <f t="shared" si="50"/>
        <v>514480.41000000003</v>
      </c>
      <c r="K22" s="154">
        <f t="shared" si="50"/>
        <v>823375.22000000055</v>
      </c>
      <c r="L22" s="154">
        <f t="shared" si="50"/>
        <v>766069.49</v>
      </c>
      <c r="M22" s="154">
        <f t="shared" ref="M22" si="51">SUM(M13:M15)</f>
        <v>684091.10999999964</v>
      </c>
      <c r="N22" s="154">
        <f t="shared" si="50"/>
        <v>752818.34999999928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52">SUM(T13:T15)</f>
        <v>23908.640999999996</v>
      </c>
      <c r="U22" s="154">
        <f>SUM(U13:U15)</f>
        <v>23069.980999999996</v>
      </c>
      <c r="V22" s="154">
        <f t="shared" ref="V22:AE22" si="53">SUM(V13:V15)</f>
        <v>32504.29800000001</v>
      </c>
      <c r="W22" s="154">
        <f t="shared" si="53"/>
        <v>33772.178999999996</v>
      </c>
      <c r="X22" s="154">
        <f t="shared" si="53"/>
        <v>31879.368999999995</v>
      </c>
      <c r="Y22" s="154">
        <f t="shared" si="53"/>
        <v>27356.271000000008</v>
      </c>
      <c r="Z22" s="154">
        <f t="shared" si="53"/>
        <v>32668.917000000012</v>
      </c>
      <c r="AA22" s="154">
        <f t="shared" si="53"/>
        <v>41788.728000000003</v>
      </c>
      <c r="AB22" s="154">
        <f t="shared" si="53"/>
        <v>42542.01</v>
      </c>
      <c r="AC22" s="154">
        <f t="shared" si="53"/>
        <v>45356.519000000008</v>
      </c>
      <c r="AD22" s="154">
        <f t="shared" ref="AD22" si="54">SUM(AD13:AD15)</f>
        <v>41128.285999999993</v>
      </c>
      <c r="AE22" s="154">
        <f t="shared" si="53"/>
        <v>52942.623999999996</v>
      </c>
      <c r="AF22" s="202">
        <f>IF(AF15="","",SUM(AF13:AF15))</f>
        <v>50981.574000000015</v>
      </c>
      <c r="AG22" s="52">
        <f t="shared" si="16"/>
        <v>-3.7041042771132411E-2</v>
      </c>
      <c r="AI22" s="125">
        <f t="shared" si="30"/>
        <v>0.49145504558914899</v>
      </c>
      <c r="AJ22" s="157">
        <f t="shared" si="30"/>
        <v>0.48945196647429901</v>
      </c>
      <c r="AK22" s="157">
        <f t="shared" si="41"/>
        <v>0.72415411933385454</v>
      </c>
      <c r="AL22" s="157">
        <f t="shared" si="41"/>
        <v>0.75337892705074017</v>
      </c>
      <c r="AM22" s="157">
        <f t="shared" si="41"/>
        <v>0.49466881174346788</v>
      </c>
      <c r="AN22" s="157">
        <f t="shared" si="41"/>
        <v>0.50851337304186772</v>
      </c>
      <c r="AO22" s="157">
        <f t="shared" si="32"/>
        <v>0.59622692525926291</v>
      </c>
      <c r="AP22" s="157">
        <f t="shared" si="32"/>
        <v>0.63260324458185591</v>
      </c>
      <c r="AQ22" s="157">
        <f t="shared" si="32"/>
        <v>0.8122511020390456</v>
      </c>
      <c r="AR22" s="157">
        <f t="shared" si="32"/>
        <v>0.5166782891523013</v>
      </c>
      <c r="AS22" s="157">
        <f t="shared" si="32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55">SUM(E16:E18)</f>
        <v>486713.37999999966</v>
      </c>
      <c r="F23" s="155">
        <f t="shared" si="55"/>
        <v>616515.64000000025</v>
      </c>
      <c r="G23" s="155">
        <f t="shared" si="55"/>
        <v>416852.43999999983</v>
      </c>
      <c r="H23" s="155">
        <f t="shared" si="55"/>
        <v>460289.7799999998</v>
      </c>
      <c r="I23" s="155">
        <f t="shared" si="55"/>
        <v>457022.28999999969</v>
      </c>
      <c r="J23" s="155">
        <f t="shared" si="55"/>
        <v>688917.43</v>
      </c>
      <c r="K23" s="155">
        <f t="shared" si="55"/>
        <v>739760.91000000038</v>
      </c>
      <c r="L23" s="155">
        <f t="shared" si="55"/>
        <v>696889.35999999987</v>
      </c>
      <c r="M23" s="155">
        <f t="shared" ref="M23" si="56">SUM(M16:M18)</f>
        <v>681593.02000000014</v>
      </c>
      <c r="N23" s="155">
        <f t="shared" si="55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57">SUM(T16:T18)</f>
        <v>24824.359</v>
      </c>
      <c r="U23" s="155">
        <f>SUM(U16:U18)</f>
        <v>25786.902000000006</v>
      </c>
      <c r="V23" s="155">
        <f t="shared" ref="V23:AE23" si="58">SUM(V16:V18)</f>
        <v>34340.337000000007</v>
      </c>
      <c r="W23" s="155">
        <f t="shared" si="58"/>
        <v>38207.429000000004</v>
      </c>
      <c r="X23" s="155">
        <f t="shared" si="58"/>
        <v>28571.173999999999</v>
      </c>
      <c r="Y23" s="155">
        <f t="shared" si="58"/>
        <v>33006.81</v>
      </c>
      <c r="Z23" s="155">
        <f t="shared" si="58"/>
        <v>39040.758000000002</v>
      </c>
      <c r="AA23" s="155">
        <f t="shared" si="58"/>
        <v>48079.73</v>
      </c>
      <c r="AB23" s="155">
        <f t="shared" si="58"/>
        <v>49572.105999999992</v>
      </c>
      <c r="AC23" s="155">
        <f t="shared" si="58"/>
        <v>43376.988000000005</v>
      </c>
      <c r="AD23" s="155">
        <f t="shared" ref="AD23" si="59">SUM(AD16:AD18)</f>
        <v>47123.987000000023</v>
      </c>
      <c r="AE23" s="155">
        <f t="shared" si="58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30"/>
        <v>0.55445366590058986</v>
      </c>
      <c r="AJ23" s="158">
        <f t="shared" si="30"/>
        <v>0.58274025510480154</v>
      </c>
      <c r="AK23" s="158">
        <f t="shared" ref="AK23:AS23" si="60">IF(AK18="","",(U23/D23)*10)</f>
        <v>0.91766659206541912</v>
      </c>
      <c r="AL23" s="158">
        <f t="shared" si="60"/>
        <v>0.70555563933746857</v>
      </c>
      <c r="AM23" s="158">
        <f t="shared" si="60"/>
        <v>0.61973170704963765</v>
      </c>
      <c r="AN23" s="158">
        <f t="shared" si="60"/>
        <v>0.68540258514499786</v>
      </c>
      <c r="AO23" s="158">
        <f t="shared" si="60"/>
        <v>0.71708761380711117</v>
      </c>
      <c r="AP23" s="158">
        <f t="shared" si="60"/>
        <v>0.85424187953721087</v>
      </c>
      <c r="AQ23" s="158">
        <f t="shared" si="60"/>
        <v>0.69790264995908136</v>
      </c>
      <c r="AR23" s="158">
        <f t="shared" si="60"/>
        <v>0.67010983318921202</v>
      </c>
      <c r="AS23" s="158">
        <f t="shared" si="60"/>
        <v>0.62243722590340611</v>
      </c>
      <c r="AT23" s="158">
        <f t="shared" ref="AT23" si="61">IF(AT18="","",(AD23/M23)*10)</f>
        <v>0.69138012886340905</v>
      </c>
      <c r="AU23" s="158">
        <f t="shared" ref="AU23" si="62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4" t="s">
        <v>2</v>
      </c>
      <c r="B26" s="336" t="s">
        <v>71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1"/>
      <c r="P26" s="339" t="str">
        <f>P4</f>
        <v>D       2023/2022</v>
      </c>
      <c r="R26" s="337" t="s">
        <v>3</v>
      </c>
      <c r="S26" s="329" t="s">
        <v>71</v>
      </c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1"/>
      <c r="AG26" s="339" t="str">
        <f>P26</f>
        <v>D       2023/2022</v>
      </c>
      <c r="AI26" s="329" t="s">
        <v>71</v>
      </c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1"/>
      <c r="AW26" s="339" t="str">
        <f>AG26</f>
        <v>D       2023/2022</v>
      </c>
      <c r="AY26" s="105"/>
      <c r="AZ26" s="105"/>
    </row>
    <row r="27" spans="1:52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40"/>
      <c r="R27" s="338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40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40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52">
        <f t="shared" ref="P29:P45" si="63"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64">(S29/B29)*10</f>
        <v>0.44749494995804673</v>
      </c>
      <c r="AJ29" s="156">
        <f t="shared" ref="AJ29:AJ38" si="65">(T29/C29)*10</f>
        <v>0.42199049962249885</v>
      </c>
      <c r="AK29" s="156">
        <f t="shared" ref="AK29:AK38" si="66">(U29/D29)*10</f>
        <v>0.47202259593859536</v>
      </c>
      <c r="AL29" s="156">
        <f t="shared" ref="AL29:AL38" si="67">(V29/E29)*10</f>
        <v>0.8081632158864277</v>
      </c>
      <c r="AM29" s="156">
        <f t="shared" ref="AM29:AM38" si="68">(W29/F29)*10</f>
        <v>0.50550044106984959</v>
      </c>
      <c r="AN29" s="156">
        <f t="shared" ref="AN29:AN38" si="69">(X29/G29)*10</f>
        <v>0.47895812371298058</v>
      </c>
      <c r="AO29" s="156">
        <f t="shared" ref="AO29:AO38" si="70">(Y29/H29)*10</f>
        <v>0.58749022877813117</v>
      </c>
      <c r="AP29" s="156">
        <f t="shared" ref="AP29:AP38" si="71">(Z29/I29)*10</f>
        <v>0.55261592323817688</v>
      </c>
      <c r="AQ29" s="156">
        <f t="shared" ref="AQ29:AQ38" si="72">(AA29/J29)*10</f>
        <v>0.77172992674881657</v>
      </c>
      <c r="AR29" s="156">
        <f t="shared" ref="AR29:AR38" si="73">(AB29/K29)*10</f>
        <v>0.59323467465978674</v>
      </c>
      <c r="AS29" s="156">
        <f t="shared" ref="AS29:AS38" si="74">(AC29/L29)*10</f>
        <v>0.61384805672702092</v>
      </c>
      <c r="AT29" s="156">
        <f t="shared" ref="AT29:AT38" si="75">(AD29/M29)*10</f>
        <v>0.53656597117584959</v>
      </c>
      <c r="AU29" s="156">
        <f t="shared" ref="AU29:AU38" si="76">(AE29/N29)*10</f>
        <v>0.64128226769950125</v>
      </c>
      <c r="AV29" s="156">
        <f t="shared" ref="AV29:AV33" si="77">(AF29/O29)*10</f>
        <v>0.69231215245307731</v>
      </c>
      <c r="AW29" s="61">
        <f t="shared" ref="AW29" si="78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si="63"/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79">IF(AF30="","",(AF30-AE30)/AE30)</f>
        <v>-3.1760916482085837E-2</v>
      </c>
      <c r="AI30" s="125">
        <f t="shared" si="64"/>
        <v>0.46047109354109889</v>
      </c>
      <c r="AJ30" s="157">
        <f t="shared" si="65"/>
        <v>0.45757226895448566</v>
      </c>
      <c r="AK30" s="157">
        <f t="shared" si="66"/>
        <v>0.5419617422671561</v>
      </c>
      <c r="AL30" s="157">
        <f t="shared" si="67"/>
        <v>0.82888642292733761</v>
      </c>
      <c r="AM30" s="157">
        <f t="shared" si="68"/>
        <v>0.50636300335303253</v>
      </c>
      <c r="AN30" s="157">
        <f t="shared" si="69"/>
        <v>0.48905442795728249</v>
      </c>
      <c r="AO30" s="157">
        <f t="shared" si="70"/>
        <v>0.51556937685642856</v>
      </c>
      <c r="AP30" s="157">
        <f t="shared" si="71"/>
        <v>0.54755948056577153</v>
      </c>
      <c r="AQ30" s="157">
        <f t="shared" si="72"/>
        <v>0.92171330852361721</v>
      </c>
      <c r="AR30" s="157">
        <f t="shared" si="73"/>
        <v>0.57411865515950256</v>
      </c>
      <c r="AS30" s="157">
        <f t="shared" si="74"/>
        <v>0.6218671970115851</v>
      </c>
      <c r="AT30" s="157">
        <f t="shared" si="75"/>
        <v>0.49425784549142993</v>
      </c>
      <c r="AU30" s="157">
        <f t="shared" si="76"/>
        <v>0.62654318974990453</v>
      </c>
      <c r="AV30" s="157">
        <f t="shared" si="77"/>
        <v>0.61095824482039163</v>
      </c>
      <c r="AW30" s="52">
        <f t="shared" ref="AW30" si="80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305335.30999999994</v>
      </c>
      <c r="P31" s="52">
        <f t="shared" si="63"/>
        <v>0.54689861416850993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19946.481000000007</v>
      </c>
      <c r="AG31" s="52">
        <f t="shared" si="79"/>
        <v>0.45295686637409599</v>
      </c>
      <c r="AI31" s="125">
        <f t="shared" si="64"/>
        <v>0.44241062088628053</v>
      </c>
      <c r="AJ31" s="157">
        <f t="shared" si="65"/>
        <v>0.44000691509090828</v>
      </c>
      <c r="AK31" s="157">
        <f t="shared" si="66"/>
        <v>0.50306153781226581</v>
      </c>
      <c r="AL31" s="157">
        <f t="shared" si="67"/>
        <v>0.908169034292719</v>
      </c>
      <c r="AM31" s="157">
        <f t="shared" si="68"/>
        <v>0.50798316681623246</v>
      </c>
      <c r="AN31" s="157">
        <f t="shared" si="69"/>
        <v>0.49726565111971294</v>
      </c>
      <c r="AO31" s="157">
        <f t="shared" si="70"/>
        <v>0.53652846921584385</v>
      </c>
      <c r="AP31" s="157">
        <f t="shared" si="71"/>
        <v>0.5373482716568041</v>
      </c>
      <c r="AQ31" s="157">
        <f t="shared" si="72"/>
        <v>0.78173472362263119</v>
      </c>
      <c r="AR31" s="157">
        <f t="shared" si="73"/>
        <v>0.56172228676028879</v>
      </c>
      <c r="AS31" s="157">
        <f t="shared" si="74"/>
        <v>0.61636897129854362</v>
      </c>
      <c r="AT31" s="157">
        <f t="shared" si="75"/>
        <v>0.51111633914897814</v>
      </c>
      <c r="AU31" s="157">
        <f t="shared" si="76"/>
        <v>0.69550200427620168</v>
      </c>
      <c r="AV31" s="157">
        <f t="shared" si="77"/>
        <v>0.65326479927919279</v>
      </c>
      <c r="AW31" s="52">
        <f t="shared" ref="AW31" si="81">IF(AV31="","",(AV31-AU31)/AU31)</f>
        <v>-6.0729091702567427E-2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256713.55000000002</v>
      </c>
      <c r="P32" s="52">
        <f t="shared" si="63"/>
        <v>0.2291634985576407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16382.779999999995</v>
      </c>
      <c r="AG32" s="52">
        <f t="shared" si="79"/>
        <v>7.952374328484399E-2</v>
      </c>
      <c r="AI32" s="125">
        <f t="shared" si="64"/>
        <v>0.4117380456536428</v>
      </c>
      <c r="AJ32" s="157">
        <f t="shared" si="65"/>
        <v>0.45017323810756427</v>
      </c>
      <c r="AK32" s="157">
        <f t="shared" si="66"/>
        <v>0.53052169146380823</v>
      </c>
      <c r="AL32" s="157">
        <f t="shared" si="67"/>
        <v>0.79315079340313666</v>
      </c>
      <c r="AM32" s="157">
        <f t="shared" si="68"/>
        <v>0.54920904241465762</v>
      </c>
      <c r="AN32" s="157">
        <f t="shared" si="69"/>
        <v>0.49231320433642595</v>
      </c>
      <c r="AO32" s="157">
        <f t="shared" si="70"/>
        <v>0.55148844538658548</v>
      </c>
      <c r="AP32" s="157">
        <f t="shared" si="71"/>
        <v>0.52949059732220316</v>
      </c>
      <c r="AQ32" s="157">
        <f t="shared" si="72"/>
        <v>0.75728905420077208</v>
      </c>
      <c r="AR32" s="157">
        <f t="shared" si="73"/>
        <v>0.52733538616375741</v>
      </c>
      <c r="AS32" s="157">
        <f t="shared" si="74"/>
        <v>0.60476032121983347</v>
      </c>
      <c r="AT32" s="157">
        <f t="shared" si="75"/>
        <v>0.54429927333323636</v>
      </c>
      <c r="AU32" s="157">
        <f t="shared" si="76"/>
        <v>0.72663491662813884</v>
      </c>
      <c r="AV32" s="157">
        <f t="shared" si="77"/>
        <v>0.6381735595958995</v>
      </c>
      <c r="AW32" s="52">
        <f t="shared" ref="AW32:AW33" si="82">IF(AV32="","",(AV32-AU32)/AU32)</f>
        <v>-0.12174113163008121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281921.61000000004</v>
      </c>
      <c r="P33" s="52">
        <f t="shared" si="63"/>
        <v>-5.3139902079533841E-2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18351.723999999991</v>
      </c>
      <c r="AG33" s="52">
        <f t="shared" si="79"/>
        <v>-8.9929119824941881E-2</v>
      </c>
      <c r="AI33" s="125">
        <f t="shared" si="64"/>
        <v>0.49547514696423517</v>
      </c>
      <c r="AJ33" s="157">
        <f t="shared" si="65"/>
        <v>0.46184732439637305</v>
      </c>
      <c r="AK33" s="157">
        <f t="shared" si="66"/>
        <v>0.58455084732547036</v>
      </c>
      <c r="AL33" s="157">
        <f t="shared" si="67"/>
        <v>0.78769456194735565</v>
      </c>
      <c r="AM33" s="157">
        <f t="shared" si="68"/>
        <v>0.4740445861025222</v>
      </c>
      <c r="AN33" s="157">
        <f t="shared" si="69"/>
        <v>0.52641405214864356</v>
      </c>
      <c r="AO33" s="157">
        <f t="shared" si="70"/>
        <v>0.57203930554337168</v>
      </c>
      <c r="AP33" s="157">
        <f t="shared" si="71"/>
        <v>0.53330507840023977</v>
      </c>
      <c r="AQ33" s="157">
        <f t="shared" si="72"/>
        <v>0.97449836694611214</v>
      </c>
      <c r="AR33" s="157">
        <f t="shared" si="73"/>
        <v>0.53612416504160132</v>
      </c>
      <c r="AS33" s="157">
        <f t="shared" si="74"/>
        <v>0.50677934421259097</v>
      </c>
      <c r="AT33" s="157">
        <f t="shared" si="75"/>
        <v>0.50484087413609458</v>
      </c>
      <c r="AU33" s="157">
        <f t="shared" si="76"/>
        <v>0.67726572735313773</v>
      </c>
      <c r="AV33" s="157">
        <f t="shared" si="77"/>
        <v>0.6509513052227528</v>
      </c>
      <c r="AW33" s="52">
        <f t="shared" si="82"/>
        <v>-3.8853910758522923E-2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320803.48000000068</v>
      </c>
      <c r="P34" s="52">
        <f t="shared" si="63"/>
        <v>0.42129682979371263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19317.335000000003</v>
      </c>
      <c r="AG34" s="52">
        <f t="shared" si="79"/>
        <v>0.32905383630787999</v>
      </c>
      <c r="AI34" s="125">
        <f t="shared" si="64"/>
        <v>0.48672862985073784</v>
      </c>
      <c r="AJ34" s="157">
        <f t="shared" si="65"/>
        <v>0.49688825876595721</v>
      </c>
      <c r="AK34" s="157">
        <f t="shared" si="66"/>
        <v>0.56924809937044796</v>
      </c>
      <c r="AL34" s="157">
        <f t="shared" si="67"/>
        <v>0.78543559483657488</v>
      </c>
      <c r="AM34" s="157">
        <f t="shared" si="68"/>
        <v>0.54207508867396426</v>
      </c>
      <c r="AN34" s="157">
        <f t="shared" si="69"/>
        <v>0.51283586940978365</v>
      </c>
      <c r="AO34" s="157">
        <f t="shared" si="70"/>
        <v>0.58706569068968495</v>
      </c>
      <c r="AP34" s="157">
        <f t="shared" si="71"/>
        <v>0.58568978626091728</v>
      </c>
      <c r="AQ34" s="157">
        <f t="shared" si="72"/>
        <v>0.80425854872244606</v>
      </c>
      <c r="AR34" s="157">
        <f t="shared" si="73"/>
        <v>0.55167855015599043</v>
      </c>
      <c r="AS34" s="157">
        <f t="shared" si="74"/>
        <v>0.60866792877006426</v>
      </c>
      <c r="AT34" s="157">
        <f t="shared" si="75"/>
        <v>0.52479645779906703</v>
      </c>
      <c r="AU34" s="157">
        <f t="shared" si="76"/>
        <v>0.64394734152368938</v>
      </c>
      <c r="AV34" s="157">
        <f t="shared" ref="AV34" si="83">(AF34/O34)*10</f>
        <v>0.60215478335833394</v>
      </c>
      <c r="AW34" s="52">
        <f t="shared" ref="AW34" si="84">IF(AV34="","",(AV34-AU34)/AU34)</f>
        <v>-6.4900583433525949E-2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>
        <v>292584.64999999991</v>
      </c>
      <c r="P35" s="52">
        <f t="shared" si="63"/>
        <v>0.24109059325291499</v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>
        <v>19057.480000000007</v>
      </c>
      <c r="AG35" s="52">
        <f t="shared" si="79"/>
        <v>0.14805763143910758</v>
      </c>
      <c r="AI35" s="125">
        <f t="shared" si="64"/>
        <v>0.53410624801970208</v>
      </c>
      <c r="AJ35" s="157">
        <f t="shared" si="65"/>
        <v>0.48911992034573448</v>
      </c>
      <c r="AK35" s="157">
        <f t="shared" si="66"/>
        <v>0.65603956133015395</v>
      </c>
      <c r="AL35" s="157">
        <f t="shared" si="67"/>
        <v>0.7829523620224994</v>
      </c>
      <c r="AM35" s="157">
        <f t="shared" si="68"/>
        <v>0.48743234098377025</v>
      </c>
      <c r="AN35" s="157">
        <f t="shared" si="69"/>
        <v>0.51699036414929667</v>
      </c>
      <c r="AO35" s="157">
        <f t="shared" si="70"/>
        <v>0.56911382540516675</v>
      </c>
      <c r="AP35" s="157">
        <f t="shared" si="71"/>
        <v>0.55942287943501878</v>
      </c>
      <c r="AQ35" s="157">
        <f t="shared" si="72"/>
        <v>0.8067909093137946</v>
      </c>
      <c r="AR35" s="157">
        <f t="shared" si="73"/>
        <v>0.5090389090704629</v>
      </c>
      <c r="AS35" s="157">
        <f t="shared" si="74"/>
        <v>0.57789179127346701</v>
      </c>
      <c r="AT35" s="157">
        <f t="shared" si="75"/>
        <v>0.55789707265191923</v>
      </c>
      <c r="AU35" s="157">
        <f t="shared" si="76"/>
        <v>0.70413142812397767</v>
      </c>
      <c r="AV35" s="157">
        <f t="shared" ref="AV35" si="85">(AF35/O35)*10</f>
        <v>0.65134927618383309</v>
      </c>
      <c r="AW35" s="52">
        <f t="shared" ref="AW35" si="86">IF(AV35="","",(AV35-AU35)/AU35)</f>
        <v>-7.4960653412066036E-2</v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>
        <v>256638.09999999998</v>
      </c>
      <c r="P36" s="52">
        <f t="shared" si="63"/>
        <v>5.8670864860142391E-2</v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>
        <v>17189.045999999995</v>
      </c>
      <c r="AG36" s="52">
        <f t="shared" si="79"/>
        <v>4.6799720935353485E-2</v>
      </c>
      <c r="AI36" s="125">
        <f t="shared" si="64"/>
        <v>0.44176385961468218</v>
      </c>
      <c r="AJ36" s="157">
        <f t="shared" si="65"/>
        <v>0.42017785877420555</v>
      </c>
      <c r="AK36" s="157">
        <f t="shared" si="66"/>
        <v>0.63948363387771534</v>
      </c>
      <c r="AL36" s="157">
        <f t="shared" si="67"/>
        <v>0.71120273013234991</v>
      </c>
      <c r="AM36" s="157">
        <f t="shared" si="68"/>
        <v>0.43360371542738207</v>
      </c>
      <c r="AN36" s="157">
        <f t="shared" si="69"/>
        <v>0.45907066820991294</v>
      </c>
      <c r="AO36" s="157">
        <f t="shared" si="70"/>
        <v>0.59928518991605073</v>
      </c>
      <c r="AP36" s="157">
        <f t="shared" si="71"/>
        <v>0.5807675710119673</v>
      </c>
      <c r="AQ36" s="157">
        <f t="shared" si="72"/>
        <v>0.76451061502797446</v>
      </c>
      <c r="AR36" s="157">
        <f t="shared" si="73"/>
        <v>0.49793317713264845</v>
      </c>
      <c r="AS36" s="157">
        <f t="shared" si="74"/>
        <v>0.55159727832865624</v>
      </c>
      <c r="AT36" s="157">
        <f t="shared" si="75"/>
        <v>0.58152630944673145</v>
      </c>
      <c r="AU36" s="157">
        <f t="shared" si="76"/>
        <v>0.67737319307050581</v>
      </c>
      <c r="AV36" s="157">
        <f t="shared" ref="AV36" si="87">(AF36/O36)*10</f>
        <v>0.66977763629016873</v>
      </c>
      <c r="AW36" s="52">
        <f t="shared" ref="AW36" si="88">IF(AV36="","",(AV36-AU36)/AU36)</f>
        <v>-1.121325269148417E-2</v>
      </c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>
        <v>183013.07</v>
      </c>
      <c r="P37" s="52">
        <f t="shared" si="63"/>
        <v>-0.33136392055519232</v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>
        <v>14185.771000000004</v>
      </c>
      <c r="AG37" s="52">
        <f t="shared" si="79"/>
        <v>-0.26481248476972197</v>
      </c>
      <c r="AI37" s="125">
        <f t="shared" si="64"/>
        <v>0.48486363856011194</v>
      </c>
      <c r="AJ37" s="157">
        <f t="shared" si="65"/>
        <v>0.56136104589017211</v>
      </c>
      <c r="AK37" s="157">
        <f t="shared" si="66"/>
        <v>0.91494056270845225</v>
      </c>
      <c r="AL37" s="157">
        <f t="shared" si="67"/>
        <v>0.73397337983951261</v>
      </c>
      <c r="AM37" s="157">
        <f t="shared" si="68"/>
        <v>0.54686443981211563</v>
      </c>
      <c r="AN37" s="157">
        <f t="shared" si="69"/>
        <v>0.55361740351046873</v>
      </c>
      <c r="AO37" s="157">
        <f t="shared" si="70"/>
        <v>0.59768837923984341</v>
      </c>
      <c r="AP37" s="157">
        <f t="shared" si="71"/>
        <v>0.78949101429546453</v>
      </c>
      <c r="AQ37" s="157">
        <f t="shared" si="72"/>
        <v>0.85577312393822647</v>
      </c>
      <c r="AR37" s="157">
        <f t="shared" si="73"/>
        <v>0.5392227587309858</v>
      </c>
      <c r="AS37" s="157">
        <f t="shared" si="74"/>
        <v>0.66185996306935324</v>
      </c>
      <c r="AT37" s="157">
        <f t="shared" si="75"/>
        <v>0.66577682346880351</v>
      </c>
      <c r="AU37" s="157">
        <f t="shared" si="76"/>
        <v>0.70495682983619656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/>
      <c r="P38" s="52" t="str">
        <f t="shared" si="63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/>
      <c r="AG38" s="52" t="str">
        <f t="shared" si="79"/>
        <v/>
      </c>
      <c r="AI38" s="125">
        <f t="shared" si="64"/>
        <v>0.50547976786025839</v>
      </c>
      <c r="AJ38" s="157">
        <f t="shared" si="65"/>
        <v>0.61364183688748253</v>
      </c>
      <c r="AK38" s="157">
        <f t="shared" si="66"/>
        <v>0.99143989040046498</v>
      </c>
      <c r="AL38" s="157">
        <f t="shared" si="67"/>
        <v>0.79860824444016809</v>
      </c>
      <c r="AM38" s="157">
        <f t="shared" si="68"/>
        <v>0.61462071336796531</v>
      </c>
      <c r="AN38" s="157">
        <f t="shared" si="69"/>
        <v>0.7179397354111039</v>
      </c>
      <c r="AO38" s="157">
        <f t="shared" si="70"/>
        <v>0.76149967195295487</v>
      </c>
      <c r="AP38" s="157">
        <f t="shared" si="71"/>
        <v>0.82067211196453671</v>
      </c>
      <c r="AQ38" s="157">
        <f t="shared" si="72"/>
        <v>0.76712936250314256</v>
      </c>
      <c r="AR38" s="157">
        <f t="shared" si="73"/>
        <v>0.61919728263479246</v>
      </c>
      <c r="AS38" s="157">
        <f t="shared" si="74"/>
        <v>0.63990474451207224</v>
      </c>
      <c r="AT38" s="157">
        <f t="shared" si="75"/>
        <v>0.62152586797883858</v>
      </c>
      <c r="AU38" s="157">
        <f t="shared" si="76"/>
        <v>0.67466486882317089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/>
      <c r="P39" s="52" t="str">
        <f t="shared" si="63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/>
      <c r="AG39" s="52" t="str">
        <f t="shared" si="79"/>
        <v/>
      </c>
      <c r="AI39" s="125">
        <f t="shared" ref="AI39:AJ45" si="89">(S39/B39)*10</f>
        <v>0.59655396247491954</v>
      </c>
      <c r="AJ39" s="157">
        <f t="shared" si="89"/>
        <v>0.7101543245465749</v>
      </c>
      <c r="AK39" s="157">
        <f t="shared" ref="AK39:AS41" si="90">IF(U39="","",(U39/D39)*10)</f>
        <v>0.82659295097689434</v>
      </c>
      <c r="AL39" s="157">
        <f t="shared" si="90"/>
        <v>0.75542927217629385</v>
      </c>
      <c r="AM39" s="157">
        <f t="shared" si="90"/>
        <v>0.66232957299169615</v>
      </c>
      <c r="AN39" s="157">
        <f t="shared" si="90"/>
        <v>0.69529221532504837</v>
      </c>
      <c r="AO39" s="157">
        <f t="shared" si="90"/>
        <v>0.70882922115899427</v>
      </c>
      <c r="AP39" s="157">
        <f t="shared" si="90"/>
        <v>0.81643127472411259</v>
      </c>
      <c r="AQ39" s="157">
        <f t="shared" si="90"/>
        <v>0.6555002561116402</v>
      </c>
      <c r="AR39" s="157">
        <f t="shared" si="90"/>
        <v>0.68927659143619546</v>
      </c>
      <c r="AS39" s="157">
        <f t="shared" ref="AS39:AS40" si="91">IF(AC39="","",(AC39/L39)*10)</f>
        <v>0.64689754420867462</v>
      </c>
      <c r="AT39" s="157">
        <f t="shared" ref="AT39:AT40" si="92">IF(AD39="","",(AD39/M39)*10)</f>
        <v>0.72799787288130147</v>
      </c>
      <c r="AU39" s="157">
        <f t="shared" ref="AU39:AU40" si="93">IF(AE39="","",(AE39/N39)*10)</f>
        <v>0.75472082130583984</v>
      </c>
      <c r="AV39" s="157" t="str">
        <f t="shared" ref="AV39:AV40" si="94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63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79"/>
        <v/>
      </c>
      <c r="AI40" s="125">
        <f t="shared" si="89"/>
        <v>0.56128924309160388</v>
      </c>
      <c r="AJ40" s="157">
        <f t="shared" si="89"/>
        <v>0.49567972006947647</v>
      </c>
      <c r="AK40" s="157">
        <f t="shared" si="90"/>
        <v>0.9790091257525988</v>
      </c>
      <c r="AL40" s="157">
        <f t="shared" si="90"/>
        <v>0.61228139027468687</v>
      </c>
      <c r="AM40" s="157">
        <f t="shared" si="90"/>
        <v>0.5822210241113337</v>
      </c>
      <c r="AN40" s="157">
        <f t="shared" si="90"/>
        <v>0.62664828118918259</v>
      </c>
      <c r="AO40" s="157">
        <f t="shared" si="90"/>
        <v>0.67665809142176681</v>
      </c>
      <c r="AP40" s="157">
        <f t="shared" si="90"/>
        <v>0.91161704676855315</v>
      </c>
      <c r="AQ40" s="157">
        <f t="shared" si="90"/>
        <v>0.66978639445387611</v>
      </c>
      <c r="AR40" s="157">
        <f t="shared" si="90"/>
        <v>0.69632467581771174</v>
      </c>
      <c r="AS40" s="157">
        <f t="shared" si="91"/>
        <v>0.56670328216974419</v>
      </c>
      <c r="AT40" s="157">
        <f t="shared" si="92"/>
        <v>0.70671261274209851</v>
      </c>
      <c r="AU40" s="157">
        <f t="shared" si="93"/>
        <v>0.65801204114882317</v>
      </c>
      <c r="AV40" s="157" t="str">
        <f t="shared" si="94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jan-set</v>
      </c>
      <c r="B41" s="167">
        <f>SUM(B29:B37)</f>
        <v>1342372.7699999998</v>
      </c>
      <c r="C41" s="168">
        <f t="shared" ref="C41:O41" si="95">SUM(C29:C37)</f>
        <v>1208125.7599999998</v>
      </c>
      <c r="D41" s="168">
        <f t="shared" si="95"/>
        <v>1012364.5599999998</v>
      </c>
      <c r="E41" s="168">
        <f t="shared" si="95"/>
        <v>1109965.74</v>
      </c>
      <c r="F41" s="168">
        <f t="shared" si="95"/>
        <v>1711417.27</v>
      </c>
      <c r="G41" s="168">
        <f t="shared" si="95"/>
        <v>1742031.78</v>
      </c>
      <c r="H41" s="168">
        <f t="shared" si="95"/>
        <v>1342140.5199999996</v>
      </c>
      <c r="I41" s="168">
        <f t="shared" si="95"/>
        <v>1697653.9599999997</v>
      </c>
      <c r="J41" s="168">
        <f t="shared" si="95"/>
        <v>1286798.5900000003</v>
      </c>
      <c r="K41" s="168">
        <f t="shared" si="95"/>
        <v>2194069.21</v>
      </c>
      <c r="L41" s="168">
        <f t="shared" si="95"/>
        <v>2047039.0399999998</v>
      </c>
      <c r="M41" s="168">
        <f t="shared" si="95"/>
        <v>2287850.6700000004</v>
      </c>
      <c r="N41" s="168">
        <f t="shared" si="95"/>
        <v>2136193.2999999989</v>
      </c>
      <c r="O41" s="169">
        <f t="shared" si="95"/>
        <v>2369117.5500000003</v>
      </c>
      <c r="P41" s="61">
        <f t="shared" si="63"/>
        <v>0.10903706607449874</v>
      </c>
      <c r="R41" s="109"/>
      <c r="S41" s="167">
        <f>SUM(S29:S37)</f>
        <v>62618.463000000003</v>
      </c>
      <c r="T41" s="167">
        <f t="shared" ref="T41:AF41" si="96">SUM(T29:T37)</f>
        <v>56150.332000000002</v>
      </c>
      <c r="U41" s="167">
        <f t="shared" si="96"/>
        <v>59701.459999999992</v>
      </c>
      <c r="V41" s="167">
        <f t="shared" si="96"/>
        <v>87255.774999999994</v>
      </c>
      <c r="W41" s="167">
        <f t="shared" si="96"/>
        <v>86115.770999999993</v>
      </c>
      <c r="X41" s="167">
        <f t="shared" si="96"/>
        <v>87389.104000000021</v>
      </c>
      <c r="Y41" s="167">
        <f t="shared" si="96"/>
        <v>76273.751999999993</v>
      </c>
      <c r="Z41" s="167">
        <f t="shared" si="96"/>
        <v>97285.506000000023</v>
      </c>
      <c r="AA41" s="167">
        <f t="shared" si="96"/>
        <v>105562.74900000001</v>
      </c>
      <c r="AB41" s="167">
        <f t="shared" si="96"/>
        <v>118584.78500000002</v>
      </c>
      <c r="AC41" s="167">
        <f t="shared" si="96"/>
        <v>121457.459</v>
      </c>
      <c r="AD41" s="167">
        <f t="shared" si="96"/>
        <v>123765.74999999997</v>
      </c>
      <c r="AE41" s="167">
        <f t="shared" si="96"/>
        <v>144683.033</v>
      </c>
      <c r="AF41" s="167">
        <f t="shared" si="96"/>
        <v>154972.17199999999</v>
      </c>
      <c r="AG41" s="61">
        <f t="shared" si="79"/>
        <v>7.1115035306178548E-2</v>
      </c>
      <c r="AI41" s="172">
        <f t="shared" si="89"/>
        <v>0.4664759625599379</v>
      </c>
      <c r="AJ41" s="173">
        <f t="shared" si="89"/>
        <v>0.46477224357835079</v>
      </c>
      <c r="AK41" s="173">
        <f t="shared" si="90"/>
        <v>0.58972293538209197</v>
      </c>
      <c r="AL41" s="173">
        <f t="shared" si="90"/>
        <v>0.78611232631378325</v>
      </c>
      <c r="AM41" s="173">
        <f t="shared" si="90"/>
        <v>0.50318395466466226</v>
      </c>
      <c r="AN41" s="173">
        <f t="shared" si="90"/>
        <v>0.50165045783493123</v>
      </c>
      <c r="AO41" s="173">
        <f t="shared" si="90"/>
        <v>0.56829930147701679</v>
      </c>
      <c r="AP41" s="173">
        <f t="shared" si="90"/>
        <v>0.57305851658956475</v>
      </c>
      <c r="AQ41" s="173">
        <f t="shared" si="90"/>
        <v>0.82035176149827749</v>
      </c>
      <c r="AR41" s="173">
        <f t="shared" si="90"/>
        <v>0.54047878006546579</v>
      </c>
      <c r="AS41" s="173">
        <f t="shared" si="90"/>
        <v>0.59333240171130308</v>
      </c>
      <c r="AT41" s="173">
        <f t="shared" ref="AT41" si="97">IF(AD41="","",(AD41/M41)*10)</f>
        <v>0.54096952927439079</v>
      </c>
      <c r="AU41" s="173">
        <f t="shared" ref="AU41:AV41" si="98">IF(AE41="","",(AE41/N41)*10)</f>
        <v>0.67729373086227773</v>
      </c>
      <c r="AV41" s="173">
        <f t="shared" si="98"/>
        <v>0.65413458272680469</v>
      </c>
      <c r="AW41" s="61">
        <f t="shared" ref="AW41:AW45" si="99">IF(AV41="","",(AV41-AU41)/AU41)</f>
        <v>-3.4193654953794735E-2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100">SUM(E29:E31)</f>
        <v>269354.83</v>
      </c>
      <c r="F42" s="154">
        <f t="shared" si="100"/>
        <v>518885.16000000003</v>
      </c>
      <c r="G42" s="154">
        <f t="shared" si="100"/>
        <v>534367.81999999983</v>
      </c>
      <c r="H42" s="154">
        <f t="shared" si="100"/>
        <v>446495.15</v>
      </c>
      <c r="I42" s="154">
        <f t="shared" si="100"/>
        <v>530104.43999999994</v>
      </c>
      <c r="J42" s="154">
        <f t="shared" si="100"/>
        <v>340089.82</v>
      </c>
      <c r="K42" s="154">
        <f t="shared" si="100"/>
        <v>649570.5</v>
      </c>
      <c r="L42" s="154">
        <f t="shared" si="100"/>
        <v>640253.84</v>
      </c>
      <c r="M42" s="154">
        <f t="shared" ref="M42" si="101">SUM(M29:M31)</f>
        <v>817451.96000000066</v>
      </c>
      <c r="N42" s="154">
        <f t="shared" si="100"/>
        <v>652011.13999999966</v>
      </c>
      <c r="O42" s="119">
        <f>IF(O31="","",SUM(O29:O31))</f>
        <v>777443.08999999973</v>
      </c>
      <c r="P42" s="61">
        <f t="shared" si="63"/>
        <v>0.19237700447878872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102">SUM(V29:V31)</f>
        <v>22740.453000000001</v>
      </c>
      <c r="W42" s="154">
        <f t="shared" si="102"/>
        <v>26284.577999999994</v>
      </c>
      <c r="X42" s="154">
        <f t="shared" si="102"/>
        <v>26114.18</v>
      </c>
      <c r="Y42" s="154">
        <f t="shared" si="102"/>
        <v>24267.392</v>
      </c>
      <c r="Z42" s="154">
        <f t="shared" si="102"/>
        <v>28921.351000000002</v>
      </c>
      <c r="AA42" s="154">
        <f t="shared" si="102"/>
        <v>27891.383000000002</v>
      </c>
      <c r="AB42" s="154">
        <f t="shared" si="102"/>
        <v>37417.438999999998</v>
      </c>
      <c r="AC42" s="154">
        <f t="shared" si="102"/>
        <v>39515.076000000001</v>
      </c>
      <c r="AD42" s="154">
        <f t="shared" ref="AD42:AE42" si="103">SUM(AD29:AD31)</f>
        <v>41893.952999999994</v>
      </c>
      <c r="AE42" s="154">
        <f t="shared" si="103"/>
        <v>42491.516000000003</v>
      </c>
      <c r="AF42" s="119">
        <f>IF(AF31="","",SUM(AF29:AF31))</f>
        <v>50488.036</v>
      </c>
      <c r="AG42" s="61">
        <f t="shared" si="79"/>
        <v>0.18819097911215962</v>
      </c>
      <c r="AI42" s="124">
        <f t="shared" si="89"/>
        <v>0.44877401967325198</v>
      </c>
      <c r="AJ42" s="156">
        <f t="shared" si="89"/>
        <v>0.43910336873301764</v>
      </c>
      <c r="AK42" s="156">
        <f t="shared" ref="AK42:AS44" si="104">(U42/D42)*10</f>
        <v>0.50326831796508742</v>
      </c>
      <c r="AL42" s="156">
        <f t="shared" si="104"/>
        <v>0.84425636622146327</v>
      </c>
      <c r="AM42" s="156">
        <f t="shared" si="104"/>
        <v>0.50655867668290977</v>
      </c>
      <c r="AN42" s="156">
        <f t="shared" si="104"/>
        <v>0.48869297556129054</v>
      </c>
      <c r="AO42" s="156">
        <f t="shared" si="104"/>
        <v>0.54350852411274786</v>
      </c>
      <c r="AP42" s="156">
        <f t="shared" si="104"/>
        <v>0.54557835810618771</v>
      </c>
      <c r="AQ42" s="156">
        <f t="shared" si="104"/>
        <v>0.8201181382024314</v>
      </c>
      <c r="AR42" s="156">
        <f t="shared" si="104"/>
        <v>0.57603353292675696</v>
      </c>
      <c r="AS42" s="156">
        <f t="shared" si="104"/>
        <v>0.61717827416700854</v>
      </c>
      <c r="AT42" s="156">
        <f t="shared" ref="AT42:AT44" si="105">(AD42/M42)*10</f>
        <v>0.51249437336965908</v>
      </c>
      <c r="AU42" s="156">
        <f t="shared" ref="AU42:AV44" si="106">(AE42/N42)*10</f>
        <v>0.65169923323702761</v>
      </c>
      <c r="AV42" s="156">
        <f t="shared" si="106"/>
        <v>0.6494113414783842</v>
      </c>
      <c r="AW42" s="61">
        <f t="shared" si="99"/>
        <v>-3.5106559006972005E-3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107">SUM(E32:E34)</f>
        <v>409796.7099999999</v>
      </c>
      <c r="F43" s="154">
        <f t="shared" si="107"/>
        <v>510240.19999999995</v>
      </c>
      <c r="G43" s="154">
        <f t="shared" si="107"/>
        <v>581930.29000000015</v>
      </c>
      <c r="H43" s="154">
        <f t="shared" si="107"/>
        <v>437395.03</v>
      </c>
      <c r="I43" s="154">
        <f t="shared" si="107"/>
        <v>651460.00999999989</v>
      </c>
      <c r="J43" s="154">
        <f t="shared" si="107"/>
        <v>432659.41000000003</v>
      </c>
      <c r="K43" s="154">
        <f t="shared" si="107"/>
        <v>721335.31</v>
      </c>
      <c r="L43" s="154">
        <f t="shared" si="107"/>
        <v>641165.57999999984</v>
      </c>
      <c r="M43" s="154">
        <f t="shared" ref="M43" si="108">SUM(M32:M34)</f>
        <v>786805.54999999993</v>
      </c>
      <c r="N43" s="154">
        <f t="shared" si="107"/>
        <v>732307.73</v>
      </c>
      <c r="O43" s="119">
        <f>IF(O34="","",SUM(O32:O34))</f>
        <v>859438.64000000071</v>
      </c>
      <c r="P43" s="52">
        <f t="shared" si="63"/>
        <v>0.1736031244679074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09">SUM(V32:V34)</f>
        <v>32307.84499999999</v>
      </c>
      <c r="W43" s="154">
        <f t="shared" si="109"/>
        <v>26348.47</v>
      </c>
      <c r="X43" s="154">
        <f t="shared" si="109"/>
        <v>29735.684000000008</v>
      </c>
      <c r="Y43" s="154">
        <f t="shared" si="109"/>
        <v>25013.658999999996</v>
      </c>
      <c r="Z43" s="154">
        <f t="shared" si="109"/>
        <v>35963.210000000006</v>
      </c>
      <c r="AA43" s="154">
        <f t="shared" si="109"/>
        <v>36186.675000000003</v>
      </c>
      <c r="AB43" s="154">
        <f t="shared" si="109"/>
        <v>38844.275000000009</v>
      </c>
      <c r="AC43" s="154">
        <f t="shared" si="109"/>
        <v>36822.900999999991</v>
      </c>
      <c r="AD43" s="154">
        <f t="shared" ref="AD43:AE43" si="110">SUM(AD32:AD34)</f>
        <v>41213.95199999999</v>
      </c>
      <c r="AE43" s="154">
        <f t="shared" si="110"/>
        <v>49875.743999999999</v>
      </c>
      <c r="AF43" s="119">
        <f>IF(AF34="","",SUM(AF32:AF34))</f>
        <v>54051.838999999993</v>
      </c>
      <c r="AG43" s="52">
        <f t="shared" si="79"/>
        <v>8.3729979045525496E-2</v>
      </c>
      <c r="AI43" s="125">
        <f t="shared" si="89"/>
        <v>0.46037323310250017</v>
      </c>
      <c r="AJ43" s="157">
        <f t="shared" si="89"/>
        <v>0.46637956582738782</v>
      </c>
      <c r="AK43" s="157">
        <f t="shared" si="104"/>
        <v>0.55956706087754671</v>
      </c>
      <c r="AL43" s="157">
        <f t="shared" si="104"/>
        <v>0.78838712492347729</v>
      </c>
      <c r="AM43" s="157">
        <f t="shared" si="104"/>
        <v>0.51639345547450011</v>
      </c>
      <c r="AN43" s="157">
        <f t="shared" si="104"/>
        <v>0.51098360939417675</v>
      </c>
      <c r="AO43" s="157">
        <f t="shared" si="104"/>
        <v>0.57187798864564132</v>
      </c>
      <c r="AP43" s="157">
        <f t="shared" si="104"/>
        <v>0.55204017818376927</v>
      </c>
      <c r="AQ43" s="157">
        <f t="shared" si="104"/>
        <v>0.83637785666097031</v>
      </c>
      <c r="AR43" s="157">
        <f t="shared" si="104"/>
        <v>0.53850510936446472</v>
      </c>
      <c r="AS43" s="157">
        <f t="shared" si="104"/>
        <v>0.57431188055977678</v>
      </c>
      <c r="AT43" s="157">
        <f t="shared" si="105"/>
        <v>0.5238136919598495</v>
      </c>
      <c r="AU43" s="157">
        <f t="shared" si="106"/>
        <v>0.68107630107905592</v>
      </c>
      <c r="AV43" s="157">
        <f t="shared" ref="AV43" si="111">(AF43/O43)*10</f>
        <v>0.62892027987012489</v>
      </c>
      <c r="AW43" s="52">
        <f t="shared" ref="AW43" si="112">IF(AV43="","",(AV43-AU43)/AU43)</f>
        <v>-7.6578822558204127E-2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13">SUM(E35:E37)</f>
        <v>430814.19999999995</v>
      </c>
      <c r="F44" s="154">
        <f t="shared" si="113"/>
        <v>682291.91</v>
      </c>
      <c r="G44" s="154">
        <f t="shared" si="113"/>
        <v>625733.66999999993</v>
      </c>
      <c r="H44" s="154">
        <f t="shared" si="113"/>
        <v>458250.33999999968</v>
      </c>
      <c r="I44" s="154">
        <f t="shared" si="113"/>
        <v>516089.50999999983</v>
      </c>
      <c r="J44" s="154">
        <f t="shared" si="113"/>
        <v>514049.36</v>
      </c>
      <c r="K44" s="154">
        <f t="shared" si="113"/>
        <v>823163.40000000037</v>
      </c>
      <c r="L44" s="154">
        <f t="shared" si="113"/>
        <v>765619.61999999988</v>
      </c>
      <c r="M44" s="154">
        <f t="shared" ref="M44" si="114">SUM(M35:M37)</f>
        <v>683593.1599999998</v>
      </c>
      <c r="N44" s="154">
        <f t="shared" si="113"/>
        <v>751874.42999999959</v>
      </c>
      <c r="O44" s="119">
        <f>IF(O37="","",SUM(O35:O37))</f>
        <v>732235.81999999983</v>
      </c>
      <c r="P44" s="52">
        <f t="shared" si="63"/>
        <v>-2.6119534348308354E-2</v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15">SUM(V35:V37)</f>
        <v>32207.47700000001</v>
      </c>
      <c r="W44" s="154">
        <f t="shared" si="115"/>
        <v>33482.723000000005</v>
      </c>
      <c r="X44" s="154">
        <f t="shared" si="115"/>
        <v>31539.239999999998</v>
      </c>
      <c r="Y44" s="154">
        <f t="shared" si="115"/>
        <v>26992.701000000008</v>
      </c>
      <c r="Z44" s="154">
        <f t="shared" si="115"/>
        <v>32400.945000000014</v>
      </c>
      <c r="AA44" s="154">
        <f t="shared" si="115"/>
        <v>41484.690999999999</v>
      </c>
      <c r="AB44" s="154">
        <f t="shared" si="115"/>
        <v>42323.071000000004</v>
      </c>
      <c r="AC44" s="154">
        <f t="shared" si="115"/>
        <v>45119.482000000004</v>
      </c>
      <c r="AD44" s="154">
        <f t="shared" ref="AD44:AE44" si="116">SUM(AD35:AD37)</f>
        <v>40657.845000000001</v>
      </c>
      <c r="AE44" s="154">
        <f t="shared" si="116"/>
        <v>52315.772999999994</v>
      </c>
      <c r="AF44" s="119">
        <f>IF(AF37="","",SUM(AF35:AF37))</f>
        <v>50432.297000000006</v>
      </c>
      <c r="AG44" s="52">
        <f t="shared" si="79"/>
        <v>-3.6002067674695125E-2</v>
      </c>
      <c r="AI44" s="125">
        <f t="shared" si="89"/>
        <v>0.48514141421504259</v>
      </c>
      <c r="AJ44" s="157">
        <f t="shared" si="89"/>
        <v>0.48250690351015585</v>
      </c>
      <c r="AK44" s="157">
        <f t="shared" si="104"/>
        <v>0.71563660131674345</v>
      </c>
      <c r="AL44" s="157">
        <f t="shared" si="104"/>
        <v>0.74759552958096576</v>
      </c>
      <c r="AM44" s="157">
        <f t="shared" si="104"/>
        <v>0.49073897124179594</v>
      </c>
      <c r="AN44" s="157">
        <f t="shared" si="104"/>
        <v>0.50403616605767754</v>
      </c>
      <c r="AO44" s="157">
        <f t="shared" si="104"/>
        <v>0.58903831909868365</v>
      </c>
      <c r="AP44" s="157">
        <f t="shared" si="104"/>
        <v>0.62781638402222173</v>
      </c>
      <c r="AQ44" s="157">
        <f t="shared" si="104"/>
        <v>0.80701765682579585</v>
      </c>
      <c r="AR44" s="157">
        <f t="shared" si="104"/>
        <v>0.5141515159687613</v>
      </c>
      <c r="AS44" s="157">
        <f t="shared" si="104"/>
        <v>0.58931982437963137</v>
      </c>
      <c r="AT44" s="157">
        <f t="shared" si="105"/>
        <v>0.59476670304893065</v>
      </c>
      <c r="AU44" s="157">
        <f t="shared" si="106"/>
        <v>0.69580465716861817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17">IF(E40="","",SUM(E38:E40))</f>
        <v>486327.5499999997</v>
      </c>
      <c r="F45" s="155">
        <f t="shared" si="117"/>
        <v>616193.31000000029</v>
      </c>
      <c r="G45" s="155">
        <f t="shared" si="117"/>
        <v>416040.10999999987</v>
      </c>
      <c r="H45" s="155">
        <f t="shared" si="117"/>
        <v>460019.91999999993</v>
      </c>
      <c r="I45" s="155">
        <f t="shared" si="117"/>
        <v>456723.05999999982</v>
      </c>
      <c r="J45" s="155">
        <f t="shared" si="117"/>
        <v>688395.02</v>
      </c>
      <c r="K45" s="155">
        <f t="shared" si="117"/>
        <v>739319.47000000044</v>
      </c>
      <c r="L45" s="155">
        <f t="shared" si="117"/>
        <v>696300.05</v>
      </c>
      <c r="M45" s="155">
        <f t="shared" ref="M45" si="118">IF(M40="","",SUM(M38:M40))</f>
        <v>681072.12000000011</v>
      </c>
      <c r="N45" s="155">
        <f t="shared" si="117"/>
        <v>832667.84000000032</v>
      </c>
      <c r="O45" s="123" t="str">
        <f t="shared" si="117"/>
        <v/>
      </c>
      <c r="P45" s="55" t="str">
        <f t="shared" si="63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19">IF(V40="","",SUM(V38:V40))</f>
        <v>34113.160000000003</v>
      </c>
      <c r="W45" s="155">
        <f t="shared" si="119"/>
        <v>38028.200000000004</v>
      </c>
      <c r="X45" s="155">
        <f t="shared" si="119"/>
        <v>28182.603000000003</v>
      </c>
      <c r="Y45" s="155">
        <f t="shared" si="119"/>
        <v>32795.233999999997</v>
      </c>
      <c r="Z45" s="155">
        <f t="shared" si="119"/>
        <v>38893.22</v>
      </c>
      <c r="AA45" s="155">
        <f t="shared" si="119"/>
        <v>47841.637999999999</v>
      </c>
      <c r="AB45" s="155">
        <f t="shared" si="119"/>
        <v>49159.678</v>
      </c>
      <c r="AC45" s="155">
        <f t="shared" si="119"/>
        <v>42889.164000000004</v>
      </c>
      <c r="AD45" s="155">
        <f t="shared" ref="AD45:AE45" si="120">IF(AD40="","",SUM(AD38:AD40))</f>
        <v>46697.127000000022</v>
      </c>
      <c r="AE45" s="155">
        <f t="shared" si="120"/>
        <v>57895.481999999989</v>
      </c>
      <c r="AF45" s="123" t="str">
        <f t="shared" si="119"/>
        <v/>
      </c>
      <c r="AG45" s="55" t="str">
        <f t="shared" si="79"/>
        <v/>
      </c>
      <c r="AI45" s="126">
        <f t="shared" si="89"/>
        <v>0.5513245039086454</v>
      </c>
      <c r="AJ45" s="158">
        <f t="shared" si="89"/>
        <v>0.5781509475921669</v>
      </c>
      <c r="AK45" s="158">
        <f t="shared" ref="AK45:AS45" si="121">IF(U40="","",(U45/D45)*10)</f>
        <v>0.91372665805968378</v>
      </c>
      <c r="AL45" s="158">
        <f t="shared" si="121"/>
        <v>0.70144411929778661</v>
      </c>
      <c r="AM45" s="158">
        <f t="shared" si="121"/>
        <v>0.61714723907015456</v>
      </c>
      <c r="AN45" s="158">
        <f t="shared" si="121"/>
        <v>0.67740110442716717</v>
      </c>
      <c r="AO45" s="158">
        <f t="shared" si="121"/>
        <v>0.7129089975060211</v>
      </c>
      <c r="AP45" s="158">
        <f t="shared" si="121"/>
        <v>0.85157119064669118</v>
      </c>
      <c r="AQ45" s="158">
        <f t="shared" si="121"/>
        <v>0.69497362139545982</v>
      </c>
      <c r="AR45" s="158">
        <f t="shared" si="121"/>
        <v>0.66493146731277042</v>
      </c>
      <c r="AS45" s="158">
        <f t="shared" si="121"/>
        <v>0.61595807726855689</v>
      </c>
      <c r="AT45" s="158">
        <f t="shared" ref="AT45" si="122">IF(AD40="","",(AD45/M45)*10)</f>
        <v>0.68564144132048765</v>
      </c>
      <c r="AU45" s="158">
        <f t="shared" ref="AU45:AV45" si="123">IF(AE40="","",(AE45/N45)*10)</f>
        <v>0.69530104585280927</v>
      </c>
      <c r="AV45" s="158" t="str">
        <f t="shared" si="123"/>
        <v/>
      </c>
      <c r="AW45" s="55" t="str">
        <f t="shared" si="99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4" t="s">
        <v>15</v>
      </c>
      <c r="B48" s="336" t="s">
        <v>71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39" t="str">
        <f>P26</f>
        <v>D       2023/2022</v>
      </c>
      <c r="R48" s="337" t="s">
        <v>3</v>
      </c>
      <c r="S48" s="329" t="s">
        <v>71</v>
      </c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1"/>
      <c r="AG48" s="339" t="str">
        <f>P48</f>
        <v>D       2023/2022</v>
      </c>
      <c r="AI48" s="329" t="s">
        <v>71</v>
      </c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1"/>
      <c r="AW48" s="339" t="str">
        <f>AG48</f>
        <v>D       2023/2022</v>
      </c>
      <c r="AY48" s="105"/>
      <c r="AZ48" s="105"/>
    </row>
    <row r="49" spans="1:52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40"/>
      <c r="R49" s="338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40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40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24">(S51/B51)*10</f>
        <v>3.1291981528127626</v>
      </c>
      <c r="AJ51" s="156">
        <f t="shared" ref="AJ51:AJ60" si="125">(T51/C51)*10</f>
        <v>2.9131733604076775</v>
      </c>
      <c r="AK51" s="156">
        <f t="shared" ref="AK51:AK60" si="126">(U51/D51)*10</f>
        <v>3.7092200734691394</v>
      </c>
      <c r="AL51" s="156">
        <f t="shared" ref="AL51:AL60" si="127">(V51/E51)*10</f>
        <v>0.99862366924310941</v>
      </c>
      <c r="AM51" s="156">
        <f t="shared" ref="AM51:AM60" si="128">(W51/F51)*10</f>
        <v>2.6979554419689982</v>
      </c>
      <c r="AN51" s="156">
        <f t="shared" ref="AN51:AN60" si="129">(X51/G51)*10</f>
        <v>5.3501124558209252</v>
      </c>
      <c r="AO51" s="156">
        <f t="shared" ref="AO51:AO60" si="130">(Y51/H51)*10</f>
        <v>6.6463000678886637</v>
      </c>
      <c r="AP51" s="156">
        <f t="shared" ref="AP51:AP60" si="131">(Z51/I51)*10</f>
        <v>6.0035529387879389</v>
      </c>
      <c r="AQ51" s="156">
        <f t="shared" ref="AQ51:AQ60" si="132">(AA51/J51)*10</f>
        <v>6.99346012679346</v>
      </c>
      <c r="AR51" s="156">
        <f t="shared" ref="AR51:AR60" si="133">(AB51/K51)*10</f>
        <v>33.427512473271541</v>
      </c>
      <c r="AS51" s="156">
        <f t="shared" ref="AS51:AS60" si="134">(AC51/L51)*10</f>
        <v>6.2628631014449567</v>
      </c>
      <c r="AT51" s="156">
        <f t="shared" ref="AT51:AT60" si="135">(AD51/M51)*10</f>
        <v>8.8695652173913047</v>
      </c>
      <c r="AU51" s="156">
        <f t="shared" ref="AU51:AU60" si="136">(AE51/N51)*10</f>
        <v>7.1796485543369828</v>
      </c>
      <c r="AV51" s="304">
        <f t="shared" ref="AV51:AV56" si="137">(AF51/O51)*10</f>
        <v>8.7282750616567526</v>
      </c>
      <c r="AW51" s="61">
        <f t="shared" ref="AW51:AW52" si="138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39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40">IF(AF52="","",(AF52-AE52)/AE52)</f>
        <v>0.13047776597134689</v>
      </c>
      <c r="AI52" s="125">
        <f t="shared" si="124"/>
        <v>3.3315997633209804</v>
      </c>
      <c r="AJ52" s="157">
        <f t="shared" si="125"/>
        <v>3.1895626242544735</v>
      </c>
      <c r="AK52" s="157">
        <f t="shared" si="126"/>
        <v>6.7820934169903389</v>
      </c>
      <c r="AL52" s="157">
        <f t="shared" si="127"/>
        <v>2.4992939330543926</v>
      </c>
      <c r="AM52" s="157">
        <f t="shared" si="128"/>
        <v>7.2508009153318067</v>
      </c>
      <c r="AN52" s="157">
        <f t="shared" si="129"/>
        <v>2.9823576583801121</v>
      </c>
      <c r="AO52" s="157">
        <f t="shared" si="130"/>
        <v>9.3569594718503577</v>
      </c>
      <c r="AP52" s="157">
        <f t="shared" si="131"/>
        <v>4.8649578605805885</v>
      </c>
      <c r="AQ52" s="157">
        <f t="shared" si="132"/>
        <v>7.3313812312526778</v>
      </c>
      <c r="AR52" s="157">
        <f t="shared" si="133"/>
        <v>5.4228821362799273</v>
      </c>
      <c r="AS52" s="157">
        <f t="shared" si="134"/>
        <v>37.576748738024108</v>
      </c>
      <c r="AT52" s="157">
        <f t="shared" si="135"/>
        <v>16.45358119190815</v>
      </c>
      <c r="AU52" s="157">
        <f t="shared" si="136"/>
        <v>11.312703946450993</v>
      </c>
      <c r="AV52" s="303">
        <f t="shared" si="137"/>
        <v>8.0713418176057452</v>
      </c>
      <c r="AW52" s="52">
        <f t="shared" si="138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39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40"/>
        <v>1.3076771353517593</v>
      </c>
      <c r="AI53" s="125">
        <f t="shared" si="124"/>
        <v>4.2296696315120714</v>
      </c>
      <c r="AJ53" s="157">
        <f t="shared" si="125"/>
        <v>5.1006261831949908</v>
      </c>
      <c r="AK53" s="157">
        <f t="shared" si="126"/>
        <v>10.416026871401151</v>
      </c>
      <c r="AL53" s="157">
        <f t="shared" si="127"/>
        <v>2.8028652138821637</v>
      </c>
      <c r="AM53" s="157">
        <f t="shared" si="128"/>
        <v>5.8612626656274349</v>
      </c>
      <c r="AN53" s="157">
        <f t="shared" si="129"/>
        <v>7.3980000000000024</v>
      </c>
      <c r="AO53" s="157">
        <f t="shared" si="130"/>
        <v>9.0040946314831647</v>
      </c>
      <c r="AP53" s="157">
        <f t="shared" si="131"/>
        <v>19.889705882352938</v>
      </c>
      <c r="AQ53" s="157">
        <f t="shared" si="132"/>
        <v>138.27556818181819</v>
      </c>
      <c r="AR53" s="157">
        <f t="shared" si="133"/>
        <v>19.512670045345423</v>
      </c>
      <c r="AS53" s="157">
        <f t="shared" si="134"/>
        <v>6.7463450292397624</v>
      </c>
      <c r="AT53" s="157">
        <f t="shared" si="135"/>
        <v>6.6250568838169945</v>
      </c>
      <c r="AU53" s="157">
        <f t="shared" si="136"/>
        <v>11.178492683904595</v>
      </c>
      <c r="AV53" s="303">
        <f t="shared" si="137"/>
        <v>22.174017918676775</v>
      </c>
      <c r="AW53" s="52">
        <f t="shared" ref="AW53" si="141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39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40"/>
        <v>0.40968183373246619</v>
      </c>
      <c r="AI54" s="125">
        <f t="shared" si="124"/>
        <v>1.9038025350233492</v>
      </c>
      <c r="AJ54" s="157">
        <f t="shared" si="125"/>
        <v>4.6260259662736889</v>
      </c>
      <c r="AK54" s="157">
        <f t="shared" si="126"/>
        <v>9.4911463187325236</v>
      </c>
      <c r="AL54" s="157">
        <f t="shared" si="127"/>
        <v>3.5672735653376373</v>
      </c>
      <c r="AM54" s="157">
        <f t="shared" si="128"/>
        <v>7.1325062462307205</v>
      </c>
      <c r="AN54" s="157">
        <f t="shared" si="129"/>
        <v>7.2904232494636236</v>
      </c>
      <c r="AO54" s="157">
        <f t="shared" si="130"/>
        <v>7.5840280409245917</v>
      </c>
      <c r="AP54" s="157">
        <f t="shared" si="131"/>
        <v>53.003853564547221</v>
      </c>
      <c r="AQ54" s="157">
        <f t="shared" si="132"/>
        <v>12.177546983184966</v>
      </c>
      <c r="AR54" s="157">
        <f t="shared" si="133"/>
        <v>4.5491711885824735</v>
      </c>
      <c r="AS54" s="157">
        <f t="shared" si="134"/>
        <v>26.355844155844153</v>
      </c>
      <c r="AT54" s="157">
        <f t="shared" si="135"/>
        <v>8.7281782437745736</v>
      </c>
      <c r="AU54" s="157">
        <f t="shared" si="136"/>
        <v>20.173527236874541</v>
      </c>
      <c r="AV54" s="303">
        <f t="shared" si="137"/>
        <v>9.0146501543149569</v>
      </c>
      <c r="AW54" s="52">
        <f t="shared" ref="AW54" si="142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39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40"/>
        <v>-0.17721706031160575</v>
      </c>
      <c r="AI55" s="125">
        <f t="shared" si="124"/>
        <v>3.1543472596195605</v>
      </c>
      <c r="AJ55" s="157">
        <f t="shared" si="125"/>
        <v>1.9260439185345319</v>
      </c>
      <c r="AK55" s="157">
        <f t="shared" si="126"/>
        <v>3.7971232734448042</v>
      </c>
      <c r="AL55" s="157">
        <f t="shared" si="127"/>
        <v>23.995283018867926</v>
      </c>
      <c r="AM55" s="157">
        <f t="shared" si="128"/>
        <v>1.7330256785159459</v>
      </c>
      <c r="AN55" s="157">
        <f t="shared" si="129"/>
        <v>3.9895710350255804</v>
      </c>
      <c r="AO55" s="157">
        <f t="shared" si="130"/>
        <v>5.7120565173511375</v>
      </c>
      <c r="AP55" s="157">
        <f t="shared" si="131"/>
        <v>34.870448772226915</v>
      </c>
      <c r="AQ55" s="157">
        <f t="shared" si="132"/>
        <v>6.7623660346248968</v>
      </c>
      <c r="AR55" s="157">
        <f t="shared" si="133"/>
        <v>4.0124458616914946</v>
      </c>
      <c r="AS55" s="157">
        <f t="shared" si="134"/>
        <v>4.7523720056364498</v>
      </c>
      <c r="AT55" s="157">
        <f t="shared" si="135"/>
        <v>27.779323050247466</v>
      </c>
      <c r="AU55" s="157">
        <f t="shared" si="136"/>
        <v>6.6202848646110501</v>
      </c>
      <c r="AV55" s="303">
        <f t="shared" si="137"/>
        <v>24.42835833991402</v>
      </c>
      <c r="AW55" s="52">
        <f t="shared" ref="AW55:AW56" si="143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39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151.76199999999997</v>
      </c>
      <c r="AG56" s="52">
        <f t="shared" si="140"/>
        <v>-0.42254539366543425</v>
      </c>
      <c r="AI56" s="125">
        <f t="shared" si="124"/>
        <v>5.7602919375071266</v>
      </c>
      <c r="AJ56" s="157">
        <f t="shared" si="125"/>
        <v>3.9711647580728346</v>
      </c>
      <c r="AK56" s="157">
        <f t="shared" si="126"/>
        <v>1.8513680610365695</v>
      </c>
      <c r="AL56" s="157">
        <f t="shared" si="127"/>
        <v>5.3728956646968253</v>
      </c>
      <c r="AM56" s="157">
        <f t="shared" si="128"/>
        <v>28.036144578313255</v>
      </c>
      <c r="AN56" s="157">
        <f t="shared" si="129"/>
        <v>3.4592841163310957</v>
      </c>
      <c r="AO56" s="157">
        <f t="shared" si="130"/>
        <v>1.1073569008946409</v>
      </c>
      <c r="AP56" s="157">
        <f t="shared" si="131"/>
        <v>8.3081407240744571</v>
      </c>
      <c r="AQ56" s="157">
        <f t="shared" si="132"/>
        <v>6.629818967561727</v>
      </c>
      <c r="AR56" s="157">
        <f t="shared" si="133"/>
        <v>5.6594987322020671</v>
      </c>
      <c r="AS56" s="157">
        <f t="shared" si="134"/>
        <v>9.3004240657301924</v>
      </c>
      <c r="AT56" s="157">
        <f t="shared" si="135"/>
        <v>19.322552771262814</v>
      </c>
      <c r="AU56" s="157">
        <f t="shared" si="136"/>
        <v>20.461849890999698</v>
      </c>
      <c r="AV56" s="157">
        <f t="shared" si="137"/>
        <v>18.859450726978984</v>
      </c>
      <c r="AW56" s="52">
        <f t="shared" si="143"/>
        <v>-7.8311549178431861E-2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>
        <v>108.70999999999998</v>
      </c>
      <c r="P57" s="52">
        <f t="shared" si="139"/>
        <v>-0.64831289832098615</v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>
        <v>127.58</v>
      </c>
      <c r="AG57" s="52">
        <f t="shared" si="140"/>
        <v>2.6239160861661111E-2</v>
      </c>
      <c r="AI57" s="125">
        <f t="shared" si="124"/>
        <v>3.3602242744063329</v>
      </c>
      <c r="AJ57" s="157">
        <f t="shared" si="125"/>
        <v>8.6770833333333339</v>
      </c>
      <c r="AK57" s="157">
        <f t="shared" si="126"/>
        <v>4.960264900662251</v>
      </c>
      <c r="AL57" s="157">
        <f t="shared" si="127"/>
        <v>2.6307775512751173</v>
      </c>
      <c r="AM57" s="157">
        <f t="shared" si="128"/>
        <v>9.8741942653923065</v>
      </c>
      <c r="AN57" s="157">
        <f t="shared" si="129"/>
        <v>2.636536180308422</v>
      </c>
      <c r="AO57" s="157">
        <f t="shared" si="130"/>
        <v>7.8259795270031765</v>
      </c>
      <c r="AP57" s="157">
        <f t="shared" si="131"/>
        <v>9.4114328913700831</v>
      </c>
      <c r="AQ57" s="157">
        <f t="shared" si="132"/>
        <v>16.453769559032718</v>
      </c>
      <c r="AR57" s="157">
        <f t="shared" si="133"/>
        <v>6.2131907913343545</v>
      </c>
      <c r="AS57" s="157">
        <f t="shared" si="134"/>
        <v>3.8524391510577165</v>
      </c>
      <c r="AT57" s="157">
        <f t="shared" si="135"/>
        <v>12.605851413543723</v>
      </c>
      <c r="AU57" s="157">
        <f t="shared" si="136"/>
        <v>4.0218045356022127</v>
      </c>
      <c r="AV57" s="157">
        <f t="shared" ref="AV57" si="144">(AF57/O57)*10</f>
        <v>11.735810872964771</v>
      </c>
      <c r="AW57" s="52">
        <f t="shared" ref="AW57" si="145">IF(AV57="","",(AV57-AU57)/AU57)</f>
        <v>1.9180460584486081</v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>
        <v>5.8199999999999967</v>
      </c>
      <c r="P58" s="52">
        <f t="shared" si="139"/>
        <v>-0.97363413971187829</v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>
        <v>53.215000000000003</v>
      </c>
      <c r="AG58" s="52">
        <f t="shared" si="140"/>
        <v>-0.725779273313786</v>
      </c>
      <c r="AI58" s="125">
        <f t="shared" si="124"/>
        <v>3.3921512460613008</v>
      </c>
      <c r="AJ58" s="157">
        <f t="shared" si="125"/>
        <v>6.9131578947368419</v>
      </c>
      <c r="AK58" s="157">
        <f t="shared" si="126"/>
        <v>2.1921112554836548</v>
      </c>
      <c r="AL58" s="157">
        <f t="shared" si="127"/>
        <v>4.2767812406052705</v>
      </c>
      <c r="AM58" s="157">
        <f t="shared" si="128"/>
        <v>5.0834222696549265</v>
      </c>
      <c r="AN58" s="157">
        <f t="shared" si="129"/>
        <v>1.8476054409619906</v>
      </c>
      <c r="AO58" s="157">
        <f t="shared" si="130"/>
        <v>8.7185046907907306</v>
      </c>
      <c r="AP58" s="157">
        <f t="shared" si="131"/>
        <v>5.8071163445539478</v>
      </c>
      <c r="AQ58" s="157">
        <f t="shared" si="132"/>
        <v>8.9845051326748013</v>
      </c>
      <c r="AR58" s="157">
        <f t="shared" si="133"/>
        <v>69.814432989690744</v>
      </c>
      <c r="AS58" s="157">
        <f t="shared" si="134"/>
        <v>10.103928299008389</v>
      </c>
      <c r="AT58" s="157">
        <f t="shared" si="135"/>
        <v>20.221516393442624</v>
      </c>
      <c r="AU58" s="157">
        <f t="shared" si="136"/>
        <v>8.7912929238017519</v>
      </c>
      <c r="AV58" s="157">
        <f t="shared" ref="AV58" si="146">(AF58/O58)*10</f>
        <v>91.434707903780122</v>
      </c>
      <c r="AW58" s="52">
        <f t="shared" ref="AW58" si="147">IF(AV58="","",(AV58-AU58)/AU58)</f>
        <v>9.4005984894699228</v>
      </c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>
        <v>277.82000000000005</v>
      </c>
      <c r="P59" s="52">
        <f t="shared" si="139"/>
        <v>-0.32905064361098352</v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>
        <v>368.48200000000008</v>
      </c>
      <c r="AG59" s="52">
        <f t="shared" si="140"/>
        <v>0.19453179198246864</v>
      </c>
      <c r="AI59" s="125">
        <f t="shared" si="124"/>
        <v>3.485479379392654</v>
      </c>
      <c r="AJ59" s="157">
        <f t="shared" si="125"/>
        <v>6.9185880029622302</v>
      </c>
      <c r="AK59" s="157">
        <f t="shared" si="126"/>
        <v>4.9439296745070092</v>
      </c>
      <c r="AL59" s="157">
        <f t="shared" si="127"/>
        <v>7.6914176006641757</v>
      </c>
      <c r="AM59" s="157">
        <f t="shared" si="128"/>
        <v>5.3903434761308588</v>
      </c>
      <c r="AN59" s="157">
        <f t="shared" si="129"/>
        <v>3.7363160493827152</v>
      </c>
      <c r="AO59" s="157">
        <f t="shared" si="130"/>
        <v>4.120262469073829</v>
      </c>
      <c r="AP59" s="157">
        <f t="shared" si="131"/>
        <v>59.42471042471044</v>
      </c>
      <c r="AQ59" s="157">
        <f t="shared" si="132"/>
        <v>4.9669479359966386</v>
      </c>
      <c r="AR59" s="157">
        <f t="shared" si="133"/>
        <v>27.640099626400993</v>
      </c>
      <c r="AS59" s="157">
        <f t="shared" si="134"/>
        <v>6.7018416206261495</v>
      </c>
      <c r="AT59" s="157">
        <f t="shared" si="135"/>
        <v>7.1731258207829196</v>
      </c>
      <c r="AU59" s="157">
        <f t="shared" si="136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39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40"/>
        <v/>
      </c>
      <c r="AI60" s="125">
        <f t="shared" si="124"/>
        <v>3.3624543037554004</v>
      </c>
      <c r="AJ60" s="157">
        <f t="shared" si="125"/>
        <v>4.4061213059664608</v>
      </c>
      <c r="AK60" s="157">
        <f t="shared" si="126"/>
        <v>6.4000000000000012</v>
      </c>
      <c r="AL60" s="157">
        <f t="shared" si="127"/>
        <v>5.0130958354239841</v>
      </c>
      <c r="AM60" s="157">
        <f t="shared" si="128"/>
        <v>3.816247463255642</v>
      </c>
      <c r="AN60" s="157">
        <f t="shared" si="129"/>
        <v>1.6204049315688276</v>
      </c>
      <c r="AO60" s="157">
        <f t="shared" si="130"/>
        <v>9.7914274268927759</v>
      </c>
      <c r="AP60" s="157">
        <f t="shared" si="131"/>
        <v>28.659259259259258</v>
      </c>
      <c r="AQ60" s="157">
        <f t="shared" si="132"/>
        <v>1.8691097325500186</v>
      </c>
      <c r="AR60" s="157">
        <f t="shared" si="133"/>
        <v>7.1277105473309144</v>
      </c>
      <c r="AS60" s="157">
        <f t="shared" si="134"/>
        <v>7.5646994134897314</v>
      </c>
      <c r="AT60" s="157">
        <f t="shared" si="135"/>
        <v>9.2515420676042428</v>
      </c>
      <c r="AU60" s="157">
        <f t="shared" si="136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39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40"/>
        <v/>
      </c>
      <c r="AI61" s="125">
        <f t="shared" ref="AI61:AJ67" si="148">(S61/B61)*10</f>
        <v>4.6122054560321102</v>
      </c>
      <c r="AJ61" s="157">
        <f t="shared" si="148"/>
        <v>2.7942440348298092</v>
      </c>
      <c r="AK61" s="157">
        <f t="shared" ref="AK61:AS63" si="149">IF(U61="","",(U61/D61)*10)</f>
        <v>5.6581284655773123</v>
      </c>
      <c r="AL61" s="157">
        <f t="shared" si="149"/>
        <v>6.3913902053712492</v>
      </c>
      <c r="AM61" s="157">
        <f t="shared" si="149"/>
        <v>6.9560857538035954</v>
      </c>
      <c r="AN61" s="157">
        <f t="shared" si="149"/>
        <v>7.400561051232839</v>
      </c>
      <c r="AO61" s="157">
        <f t="shared" si="149"/>
        <v>6.129211918685602</v>
      </c>
      <c r="AP61" s="157">
        <f t="shared" si="149"/>
        <v>3.0930048533445875</v>
      </c>
      <c r="AQ61" s="157">
        <f t="shared" si="149"/>
        <v>6.8194817892935706</v>
      </c>
      <c r="AR61" s="157">
        <f t="shared" si="149"/>
        <v>16.76100738167608</v>
      </c>
      <c r="AS61" s="157">
        <f t="shared" si="149"/>
        <v>10.166459008223278</v>
      </c>
      <c r="AT61" s="157">
        <f t="shared" ref="AT61:AT63" si="150">IF(AD61="","",(AD61/M61)*10)</f>
        <v>6.4409689639592713</v>
      </c>
      <c r="AU61" s="157">
        <f t="shared" ref="AU61:AU63" si="151">IF(AE61="","",(AE61/N61)*10)</f>
        <v>30.569509216078167</v>
      </c>
      <c r="AV61" s="157" t="str">
        <f t="shared" ref="AV61:AV63" si="152">IF(AF61="","",(AF61/O61)*10)</f>
        <v/>
      </c>
      <c r="AW61" s="52" t="str">
        <f t="shared" ref="AW61:AW62" si="153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39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40"/>
        <v/>
      </c>
      <c r="AI62" s="125">
        <f t="shared" si="148"/>
        <v>3.2621192621192625</v>
      </c>
      <c r="AJ62" s="157">
        <f t="shared" si="148"/>
        <v>3.8014623172103477</v>
      </c>
      <c r="AK62" s="157">
        <f t="shared" si="149"/>
        <v>2.0859264497878356</v>
      </c>
      <c r="AL62" s="157">
        <f t="shared" si="149"/>
        <v>7.1192005064664921</v>
      </c>
      <c r="AM62" s="157">
        <f t="shared" si="149"/>
        <v>7.7881030701754375</v>
      </c>
      <c r="AN62" s="157">
        <f t="shared" si="149"/>
        <v>4.5561525545694419</v>
      </c>
      <c r="AO62" s="157">
        <f t="shared" si="149"/>
        <v>8.2780834479596539</v>
      </c>
      <c r="AP62" s="157">
        <f t="shared" si="149"/>
        <v>7.588015331401329</v>
      </c>
      <c r="AQ62" s="157">
        <f t="shared" si="149"/>
        <v>7.0216712898751732</v>
      </c>
      <c r="AR62" s="157">
        <f t="shared" si="149"/>
        <v>6.3237308868501527</v>
      </c>
      <c r="AS62" s="157">
        <f t="shared" si="149"/>
        <v>5.4186705362078502</v>
      </c>
      <c r="AT62" s="157">
        <f t="shared" si="150"/>
        <v>12.885010555946518</v>
      </c>
      <c r="AU62" s="157">
        <f t="shared" si="151"/>
        <v>66.553839164016367</v>
      </c>
      <c r="AV62" s="157" t="str">
        <f t="shared" si="152"/>
        <v/>
      </c>
      <c r="AW62" s="52" t="str">
        <f t="shared" si="153"/>
        <v/>
      </c>
      <c r="AY62" s="105"/>
      <c r="AZ62" s="105"/>
    </row>
    <row r="63" spans="1:52" ht="20.100000000000001" customHeight="1" thickBot="1" x14ac:dyDescent="0.3">
      <c r="A63" s="35" t="str">
        <f>A19</f>
        <v>jan-set</v>
      </c>
      <c r="B63" s="305">
        <f>SUM(B51:B59)</f>
        <v>2275.0700000000002</v>
      </c>
      <c r="C63" s="306">
        <f t="shared" ref="C63:O63" si="154">SUM(C51:C59)</f>
        <v>1969.1200000000001</v>
      </c>
      <c r="D63" s="306">
        <f t="shared" si="154"/>
        <v>2774.8799999999997</v>
      </c>
      <c r="E63" s="306">
        <f t="shared" si="154"/>
        <v>2850.8199999999993</v>
      </c>
      <c r="F63" s="306">
        <f t="shared" si="154"/>
        <v>2265.5099999999998</v>
      </c>
      <c r="G63" s="306">
        <f t="shared" si="154"/>
        <v>2207.2200000000003</v>
      </c>
      <c r="H63" s="306">
        <f t="shared" si="154"/>
        <v>2020</v>
      </c>
      <c r="I63" s="306">
        <f t="shared" si="154"/>
        <v>1144.6400000000001</v>
      </c>
      <c r="J63" s="306">
        <f t="shared" si="154"/>
        <v>1485.2800000000002</v>
      </c>
      <c r="K63" s="306">
        <f t="shared" si="154"/>
        <v>1431.0199999999998</v>
      </c>
      <c r="L63" s="306">
        <f t="shared" si="154"/>
        <v>1309.92</v>
      </c>
      <c r="M63" s="306">
        <f t="shared" si="154"/>
        <v>1507.81</v>
      </c>
      <c r="N63" s="306">
        <f t="shared" si="154"/>
        <v>2283.4300000000003</v>
      </c>
      <c r="O63" s="308">
        <f t="shared" si="154"/>
        <v>1733.7399999999998</v>
      </c>
      <c r="P63" s="61">
        <f t="shared" si="139"/>
        <v>-0.24072995449827692</v>
      </c>
      <c r="R63" s="109"/>
      <c r="S63" s="167">
        <f>SUM(S51:S59)</f>
        <v>726.03100000000006</v>
      </c>
      <c r="T63" s="168">
        <f t="shared" ref="T63:AF63" si="155">SUM(T51:T59)</f>
        <v>939.87799999999993</v>
      </c>
      <c r="U63" s="168">
        <f t="shared" si="155"/>
        <v>882.9380000000001</v>
      </c>
      <c r="V63" s="168">
        <f t="shared" si="155"/>
        <v>802.8889999999999</v>
      </c>
      <c r="W63" s="168">
        <f t="shared" si="155"/>
        <v>830.79099999999994</v>
      </c>
      <c r="X63" s="168">
        <f t="shared" si="155"/>
        <v>794.63099999999986</v>
      </c>
      <c r="Y63" s="168">
        <f t="shared" si="155"/>
        <v>909.97399999999993</v>
      </c>
      <c r="Z63" s="168">
        <f t="shared" si="155"/>
        <v>879.66199999999992</v>
      </c>
      <c r="AA63" s="168">
        <f t="shared" si="155"/>
        <v>1084.5720000000001</v>
      </c>
      <c r="AB63" s="168">
        <f t="shared" si="155"/>
        <v>1051.4469999999999</v>
      </c>
      <c r="AC63" s="168">
        <f t="shared" si="155"/>
        <v>1420.2659999999998</v>
      </c>
      <c r="AD63" s="168">
        <f t="shared" si="155"/>
        <v>1976.3020000000008</v>
      </c>
      <c r="AE63" s="168">
        <f t="shared" si="155"/>
        <v>2024.1020000000003</v>
      </c>
      <c r="AF63" s="169">
        <f t="shared" si="155"/>
        <v>2106.6259999999997</v>
      </c>
      <c r="AG63" s="61">
        <f t="shared" si="140"/>
        <v>4.077067262420541E-2</v>
      </c>
      <c r="AI63" s="172">
        <f t="shared" si="148"/>
        <v>3.1912468627338941</v>
      </c>
      <c r="AJ63" s="173">
        <f t="shared" si="148"/>
        <v>4.7730864548630851</v>
      </c>
      <c r="AK63" s="173">
        <f t="shared" si="149"/>
        <v>3.1818961540679247</v>
      </c>
      <c r="AL63" s="173">
        <f t="shared" si="149"/>
        <v>2.8163440694256394</v>
      </c>
      <c r="AM63" s="173">
        <f t="shared" si="149"/>
        <v>3.6671257244505648</v>
      </c>
      <c r="AN63" s="173">
        <f t="shared" si="149"/>
        <v>3.6001440726343539</v>
      </c>
      <c r="AO63" s="173">
        <f t="shared" si="149"/>
        <v>4.5048217821782179</v>
      </c>
      <c r="AP63" s="173">
        <f t="shared" si="149"/>
        <v>7.685053816046965</v>
      </c>
      <c r="AQ63" s="173">
        <f t="shared" si="149"/>
        <v>7.3021383173543031</v>
      </c>
      <c r="AR63" s="173">
        <f t="shared" si="149"/>
        <v>7.3475353244538866</v>
      </c>
      <c r="AS63" s="173">
        <f t="shared" si="149"/>
        <v>10.842387321363134</v>
      </c>
      <c r="AT63" s="173">
        <f t="shared" si="150"/>
        <v>13.107102353744843</v>
      </c>
      <c r="AU63" s="173">
        <f t="shared" si="151"/>
        <v>8.8643050148241898</v>
      </c>
      <c r="AV63" s="173">
        <f t="shared" si="152"/>
        <v>12.150760783047055</v>
      </c>
      <c r="AW63" s="61">
        <f t="shared" ref="AW63:AW67" si="156">IF(AV63="","",(AV63-AU63)/AU63)</f>
        <v>0.37075165652882791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57">SUM(E51:E53)</f>
        <v>1578.6399999999999</v>
      </c>
      <c r="F64" s="154">
        <f t="shared" si="157"/>
        <v>623.19000000000005</v>
      </c>
      <c r="G64" s="154">
        <f t="shared" si="157"/>
        <v>256.62</v>
      </c>
      <c r="H64" s="154">
        <f t="shared" si="157"/>
        <v>278.10999999999996</v>
      </c>
      <c r="I64" s="154">
        <f t="shared" si="157"/>
        <v>682.05000000000007</v>
      </c>
      <c r="J64" s="154">
        <f t="shared" si="157"/>
        <v>363.4</v>
      </c>
      <c r="K64" s="154">
        <f t="shared" si="157"/>
        <v>324.84000000000003</v>
      </c>
      <c r="L64" s="154">
        <f t="shared" si="157"/>
        <v>666.59</v>
      </c>
      <c r="M64" s="154">
        <f t="shared" ref="M64" si="158">SUM(M51:M53)</f>
        <v>423.11999999999995</v>
      </c>
      <c r="N64" s="154">
        <f t="shared" si="157"/>
        <v>618.80999999999983</v>
      </c>
      <c r="O64" s="154">
        <f t="shared" si="157"/>
        <v>890.97999999999979</v>
      </c>
      <c r="P64" s="61">
        <f t="shared" si="139"/>
        <v>0.43982805707729355</v>
      </c>
      <c r="R64" s="108" t="s">
        <v>85</v>
      </c>
      <c r="S64" s="19">
        <f>SUM(S51:S53)</f>
        <v>176.74100000000001</v>
      </c>
      <c r="T64" s="154">
        <f t="shared" ref="T64:AF64" si="159">SUM(T51:T53)</f>
        <v>391.447</v>
      </c>
      <c r="U64" s="154">
        <f t="shared" si="159"/>
        <v>211.98399999999998</v>
      </c>
      <c r="V64" s="154">
        <f t="shared" si="159"/>
        <v>232.916</v>
      </c>
      <c r="W64" s="154">
        <f t="shared" si="159"/>
        <v>266.57599999999996</v>
      </c>
      <c r="X64" s="154">
        <f t="shared" si="159"/>
        <v>129.57999999999998</v>
      </c>
      <c r="Y64" s="154">
        <f t="shared" si="159"/>
        <v>229.95</v>
      </c>
      <c r="Z64" s="154">
        <f t="shared" si="159"/>
        <v>393.07100000000003</v>
      </c>
      <c r="AA64" s="154">
        <f t="shared" si="159"/>
        <v>307.45100000000002</v>
      </c>
      <c r="AB64" s="154">
        <f t="shared" si="159"/>
        <v>425.43199999999996</v>
      </c>
      <c r="AC64" s="154">
        <f t="shared" si="159"/>
        <v>1032.018</v>
      </c>
      <c r="AD64" s="154">
        <f t="shared" ref="AD64" si="160">SUM(AD51:AD53)</f>
        <v>380.52600000000007</v>
      </c>
      <c r="AE64" s="154">
        <f t="shared" si="159"/>
        <v>632.375</v>
      </c>
      <c r="AF64" s="154">
        <f t="shared" si="159"/>
        <v>896.42899999999975</v>
      </c>
      <c r="AG64" s="61">
        <f t="shared" si="140"/>
        <v>0.41755920142320574</v>
      </c>
      <c r="AI64" s="124">
        <f t="shared" si="148"/>
        <v>3.4598790204177519</v>
      </c>
      <c r="AJ64" s="156">
        <f t="shared" si="148"/>
        <v>3.819777710555333</v>
      </c>
      <c r="AK64" s="156">
        <f t="shared" ref="AK64:AS66" si="161">(U64/D64)*10</f>
        <v>4.7040653293094268</v>
      </c>
      <c r="AL64" s="156">
        <f t="shared" si="161"/>
        <v>1.4754218821263874</v>
      </c>
      <c r="AM64" s="156">
        <f t="shared" si="161"/>
        <v>4.2776039410131732</v>
      </c>
      <c r="AN64" s="156">
        <f t="shared" si="161"/>
        <v>5.0494895175746235</v>
      </c>
      <c r="AO64" s="156">
        <f t="shared" si="161"/>
        <v>8.2683110999244906</v>
      </c>
      <c r="AP64" s="156">
        <f t="shared" si="161"/>
        <v>5.7630818854922659</v>
      </c>
      <c r="AQ64" s="156">
        <f t="shared" si="161"/>
        <v>8.4604017611447464</v>
      </c>
      <c r="AR64" s="156">
        <f t="shared" si="161"/>
        <v>13.096662972540326</v>
      </c>
      <c r="AS64" s="156">
        <f t="shared" si="161"/>
        <v>15.482050435800117</v>
      </c>
      <c r="AT64" s="156">
        <f t="shared" ref="AT64:AT66" si="162">(AD64/M64)*10</f>
        <v>8.9933352240499183</v>
      </c>
      <c r="AU64" s="156">
        <f t="shared" ref="AU64:AV66" si="163">(AE64/N64)*10</f>
        <v>10.219211066401645</v>
      </c>
      <c r="AV64" s="156">
        <f t="shared" si="163"/>
        <v>10.061157377269971</v>
      </c>
      <c r="AW64" s="61">
        <f t="shared" si="156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64">SUM(E54:E56)</f>
        <v>639.50999999999988</v>
      </c>
      <c r="F65" s="154">
        <f t="shared" si="164"/>
        <v>1211.1999999999998</v>
      </c>
      <c r="G65" s="154">
        <f t="shared" si="164"/>
        <v>771.18000000000006</v>
      </c>
      <c r="H65" s="154">
        <f t="shared" si="164"/>
        <v>1169.0899999999999</v>
      </c>
      <c r="I65" s="154">
        <f t="shared" si="164"/>
        <v>131.77999999999997</v>
      </c>
      <c r="J65" s="154">
        <f t="shared" si="164"/>
        <v>690.83</v>
      </c>
      <c r="K65" s="154">
        <f t="shared" si="164"/>
        <v>894.35999999999967</v>
      </c>
      <c r="L65" s="154">
        <f t="shared" si="164"/>
        <v>193.45999999999995</v>
      </c>
      <c r="M65" s="154">
        <f t="shared" ref="M65" si="165">SUM(M54:M56)</f>
        <v>586.74</v>
      </c>
      <c r="N65" s="154">
        <f t="shared" si="164"/>
        <v>720.69999999999982</v>
      </c>
      <c r="O65" s="154">
        <f>IF(O56="","",SUM(O54:O56))</f>
        <v>450.41000000000008</v>
      </c>
      <c r="P65" s="52">
        <f t="shared" si="139"/>
        <v>-0.37503815734702345</v>
      </c>
      <c r="R65" s="109" t="s">
        <v>86</v>
      </c>
      <c r="S65" s="19">
        <f>SUM(S54:S56)</f>
        <v>172.44200000000001</v>
      </c>
      <c r="T65" s="154">
        <f t="shared" ref="T65:AE65" si="166">SUM(T54:T56)</f>
        <v>186.90999999999997</v>
      </c>
      <c r="U65" s="154">
        <f t="shared" si="166"/>
        <v>317.54300000000001</v>
      </c>
      <c r="V65" s="154">
        <f t="shared" si="166"/>
        <v>273.15200000000004</v>
      </c>
      <c r="W65" s="154">
        <f t="shared" si="166"/>
        <v>274.7589999999999</v>
      </c>
      <c r="X65" s="154">
        <f t="shared" si="166"/>
        <v>324.92199999999997</v>
      </c>
      <c r="Y65" s="154">
        <f t="shared" si="166"/>
        <v>316.45400000000001</v>
      </c>
      <c r="Z65" s="154">
        <f t="shared" si="166"/>
        <v>218.61900000000003</v>
      </c>
      <c r="AA65" s="154">
        <f t="shared" si="166"/>
        <v>473.084</v>
      </c>
      <c r="AB65" s="154">
        <f t="shared" si="166"/>
        <v>407.07599999999996</v>
      </c>
      <c r="AC65" s="154">
        <f t="shared" si="166"/>
        <v>151.21100000000001</v>
      </c>
      <c r="AD65" s="154">
        <f t="shared" ref="AD65" si="167">SUM(AD54:AD56)</f>
        <v>1125.3350000000005</v>
      </c>
      <c r="AE65" s="154">
        <f t="shared" si="166"/>
        <v>764.87600000000009</v>
      </c>
      <c r="AF65" s="154">
        <f>IF(AF56="","",SUM(AF54:AF56))</f>
        <v>660.92</v>
      </c>
      <c r="AG65" s="52">
        <f t="shared" si="140"/>
        <v>-0.13591222629550426</v>
      </c>
      <c r="AI65" s="125">
        <f t="shared" si="148"/>
        <v>2.6427082694783306</v>
      </c>
      <c r="AJ65" s="157">
        <f t="shared" si="148"/>
        <v>3.8715356891337658</v>
      </c>
      <c r="AK65" s="157">
        <f t="shared" si="161"/>
        <v>2.6966413315782778</v>
      </c>
      <c r="AL65" s="157">
        <f t="shared" si="161"/>
        <v>4.2712701912401698</v>
      </c>
      <c r="AM65" s="157">
        <f t="shared" si="161"/>
        <v>2.2684857992073972</v>
      </c>
      <c r="AN65" s="157">
        <f t="shared" si="161"/>
        <v>4.2133094737934069</v>
      </c>
      <c r="AO65" s="157">
        <f t="shared" si="161"/>
        <v>2.7068403630173901</v>
      </c>
      <c r="AP65" s="157">
        <f t="shared" si="161"/>
        <v>16.589694946122332</v>
      </c>
      <c r="AQ65" s="157">
        <f t="shared" si="161"/>
        <v>6.8480523428339826</v>
      </c>
      <c r="AR65" s="157">
        <f t="shared" si="161"/>
        <v>4.5515899637729786</v>
      </c>
      <c r="AS65" s="157">
        <f t="shared" si="161"/>
        <v>7.8161377028843191</v>
      </c>
      <c r="AT65" s="157">
        <f t="shared" si="162"/>
        <v>19.179449159764129</v>
      </c>
      <c r="AU65" s="157">
        <f t="shared" si="163"/>
        <v>10.612959622589154</v>
      </c>
      <c r="AV65" s="157">
        <f t="shared" ref="AV65" si="168">(AF65/O65)*10</f>
        <v>14.673741702004836</v>
      </c>
      <c r="AW65" s="52">
        <f t="shared" ref="AW65" si="169">IF(AV65="","",(AV65-AU65)/AU65)</f>
        <v>0.38262484960109627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70">SUM(E57:E59)</f>
        <v>632.67000000000007</v>
      </c>
      <c r="F66" s="154">
        <f t="shared" si="170"/>
        <v>431.12000000000012</v>
      </c>
      <c r="G66" s="154">
        <f t="shared" si="170"/>
        <v>1179.42</v>
      </c>
      <c r="H66" s="154">
        <f t="shared" si="170"/>
        <v>572.79999999999995</v>
      </c>
      <c r="I66" s="154">
        <f t="shared" si="170"/>
        <v>330.81000000000006</v>
      </c>
      <c r="J66" s="154">
        <f t="shared" si="170"/>
        <v>431.05</v>
      </c>
      <c r="K66" s="154">
        <f t="shared" si="170"/>
        <v>211.81999999999996</v>
      </c>
      <c r="L66" s="154">
        <f t="shared" si="170"/>
        <v>449.86999999999995</v>
      </c>
      <c r="M66" s="154">
        <f t="shared" ref="M66" si="171">SUM(M57:M59)</f>
        <v>497.9500000000001</v>
      </c>
      <c r="N66" s="154">
        <f t="shared" si="170"/>
        <v>943.92000000000007</v>
      </c>
      <c r="O66" s="154">
        <f>IF(O59="","",SUM(O57:O59))</f>
        <v>392.35</v>
      </c>
      <c r="P66" s="52">
        <f t="shared" si="139"/>
        <v>-0.5843397745571659</v>
      </c>
      <c r="R66" s="109" t="s">
        <v>87</v>
      </c>
      <c r="S66" s="19">
        <f>SUM(S57:S59)</f>
        <v>376.84800000000001</v>
      </c>
      <c r="T66" s="154">
        <f t="shared" ref="T66:AE66" si="172">SUM(T57:T59)</f>
        <v>361.52099999999996</v>
      </c>
      <c r="U66" s="154">
        <f t="shared" si="172"/>
        <v>353.411</v>
      </c>
      <c r="V66" s="154">
        <f t="shared" si="172"/>
        <v>296.82099999999997</v>
      </c>
      <c r="W66" s="154">
        <f t="shared" si="172"/>
        <v>289.45600000000002</v>
      </c>
      <c r="X66" s="154">
        <f t="shared" si="172"/>
        <v>340.12899999999996</v>
      </c>
      <c r="Y66" s="154">
        <f t="shared" si="172"/>
        <v>363.57</v>
      </c>
      <c r="Z66" s="154">
        <f t="shared" si="172"/>
        <v>267.97200000000004</v>
      </c>
      <c r="AA66" s="154">
        <f t="shared" si="172"/>
        <v>304.03699999999998</v>
      </c>
      <c r="AB66" s="154">
        <f t="shared" si="172"/>
        <v>218.93900000000002</v>
      </c>
      <c r="AC66" s="154">
        <f t="shared" si="172"/>
        <v>237.03700000000001</v>
      </c>
      <c r="AD66" s="154">
        <f t="shared" ref="AD66" si="173">SUM(AD57:AD59)</f>
        <v>470.44100000000003</v>
      </c>
      <c r="AE66" s="154">
        <f t="shared" si="172"/>
        <v>626.85100000000011</v>
      </c>
      <c r="AF66" s="154">
        <f>IF(AF59="","",SUM(AF57:AF59))</f>
        <v>549.27700000000004</v>
      </c>
      <c r="AG66" s="52">
        <f t="shared" ref="AG66" si="174">IF(AF66="","",(AF66-AE66)/AE66)</f>
        <v>-0.12375189638367021</v>
      </c>
      <c r="AI66" s="125">
        <f t="shared" si="148"/>
        <v>3.3897744036268125</v>
      </c>
      <c r="AJ66" s="157">
        <f t="shared" si="148"/>
        <v>7.8327591810204735</v>
      </c>
      <c r="AK66" s="157">
        <f t="shared" si="161"/>
        <v>3.0820099590996692</v>
      </c>
      <c r="AL66" s="157">
        <f t="shared" si="161"/>
        <v>4.691561161426967</v>
      </c>
      <c r="AM66" s="157">
        <f t="shared" si="161"/>
        <v>6.7140471330488012</v>
      </c>
      <c r="AN66" s="157">
        <f t="shared" si="161"/>
        <v>2.883866646317681</v>
      </c>
      <c r="AO66" s="157">
        <f t="shared" si="161"/>
        <v>6.3472416201117321</v>
      </c>
      <c r="AP66" s="157">
        <f t="shared" si="161"/>
        <v>8.1004806384329378</v>
      </c>
      <c r="AQ66" s="157">
        <f t="shared" si="161"/>
        <v>7.0534044774388116</v>
      </c>
      <c r="AR66" s="157">
        <f t="shared" si="161"/>
        <v>10.33608724388632</v>
      </c>
      <c r="AS66" s="157">
        <f t="shared" si="161"/>
        <v>5.2690110476359839</v>
      </c>
      <c r="AT66" s="157">
        <f t="shared" si="162"/>
        <v>9.4475549753991359</v>
      </c>
      <c r="AU66" s="157">
        <f t="shared" si="163"/>
        <v>6.6409335536909921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75">IF(E62="","",SUM(E60:E62))</f>
        <v>385.83</v>
      </c>
      <c r="F67" s="155">
        <f t="shared" si="175"/>
        <v>322.33000000000004</v>
      </c>
      <c r="G67" s="155">
        <f t="shared" si="175"/>
        <v>812.32999999999993</v>
      </c>
      <c r="H67" s="155">
        <f t="shared" si="175"/>
        <v>269.86</v>
      </c>
      <c r="I67" s="155">
        <f t="shared" si="175"/>
        <v>299.23</v>
      </c>
      <c r="J67" s="155">
        <f t="shared" si="175"/>
        <v>522.41</v>
      </c>
      <c r="K67" s="155">
        <f t="shared" si="175"/>
        <v>441.44000000000005</v>
      </c>
      <c r="L67" s="155">
        <f t="shared" si="175"/>
        <v>589.30999999999995</v>
      </c>
      <c r="M67" s="155">
        <f t="shared" ref="M67" si="176">IF(M62="","",SUM(M60:M62))</f>
        <v>520.89999999999975</v>
      </c>
      <c r="N67" s="155">
        <f t="shared" si="175"/>
        <v>277.97000000000008</v>
      </c>
      <c r="O67" s="155" t="str">
        <f t="shared" si="175"/>
        <v/>
      </c>
      <c r="P67" s="55" t="str">
        <f t="shared" si="139"/>
        <v/>
      </c>
      <c r="R67" s="110" t="s">
        <v>88</v>
      </c>
      <c r="S67" s="21">
        <f>SUM(S60:S62)</f>
        <v>173.405</v>
      </c>
      <c r="T67" s="155">
        <f t="shared" ref="T67:AE67" si="177">SUM(T60:T62)</f>
        <v>230.471</v>
      </c>
      <c r="U67" s="155">
        <f t="shared" si="177"/>
        <v>139.79900000000001</v>
      </c>
      <c r="V67" s="155">
        <f t="shared" si="177"/>
        <v>227.17700000000002</v>
      </c>
      <c r="W67" s="155">
        <f t="shared" si="177"/>
        <v>179.22899999999998</v>
      </c>
      <c r="X67" s="155">
        <f t="shared" si="177"/>
        <v>388.57100000000008</v>
      </c>
      <c r="Y67" s="155">
        <f t="shared" si="177"/>
        <v>211.57600000000002</v>
      </c>
      <c r="Z67" s="155">
        <f t="shared" si="177"/>
        <v>147.53800000000001</v>
      </c>
      <c r="AA67" s="155">
        <f t="shared" si="177"/>
        <v>238.09199999999998</v>
      </c>
      <c r="AB67" s="155">
        <f t="shared" si="177"/>
        <v>412.428</v>
      </c>
      <c r="AC67" s="155">
        <f t="shared" si="177"/>
        <v>487.82399999999996</v>
      </c>
      <c r="AD67" s="155">
        <f t="shared" ref="AD67" si="178">SUM(AD60:AD62)</f>
        <v>426.8599999999999</v>
      </c>
      <c r="AE67" s="155">
        <f t="shared" si="177"/>
        <v>741.05799999999999</v>
      </c>
      <c r="AF67" s="155" t="str">
        <f>IF(AF60="","",SUM(AF58:AF60))</f>
        <v/>
      </c>
      <c r="AG67" s="55" t="str">
        <f t="shared" ref="AG67" si="179">IF(AF67="","",(AF67-AE67)/AE67)</f>
        <v/>
      </c>
      <c r="AI67" s="126">
        <f t="shared" si="148"/>
        <v>3.7013596875066703</v>
      </c>
      <c r="AJ67" s="158">
        <f t="shared" si="148"/>
        <v>3.8103827395221956</v>
      </c>
      <c r="AK67" s="158">
        <f t="shared" ref="AK67:AS67" si="180">IF(U62="","",(U67/D67)*10)</f>
        <v>4.3919135434010883</v>
      </c>
      <c r="AL67" s="158">
        <f t="shared" si="180"/>
        <v>5.8880076717725425</v>
      </c>
      <c r="AM67" s="158">
        <f t="shared" si="180"/>
        <v>5.5604194459094707</v>
      </c>
      <c r="AN67" s="158">
        <f t="shared" si="180"/>
        <v>4.7834131449041664</v>
      </c>
      <c r="AO67" s="158">
        <f t="shared" si="180"/>
        <v>7.840213444008004</v>
      </c>
      <c r="AP67" s="158">
        <f t="shared" si="180"/>
        <v>4.9305885105103098</v>
      </c>
      <c r="AQ67" s="158">
        <f t="shared" si="180"/>
        <v>4.5575697249286957</v>
      </c>
      <c r="AR67" s="158">
        <f t="shared" si="180"/>
        <v>9.3427872417542588</v>
      </c>
      <c r="AS67" s="158">
        <f t="shared" si="180"/>
        <v>8.2778843053740818</v>
      </c>
      <c r="AT67" s="158">
        <f t="shared" ref="AT67" si="181">IF(AD62="","",(AD67/M67)*10)</f>
        <v>8.1946630831253628</v>
      </c>
      <c r="AU67" s="158">
        <f t="shared" ref="AU67" si="182">IF(AE62="","",(AE67/N67)*10)</f>
        <v>26.659639529445617</v>
      </c>
      <c r="AV67" s="158" t="str">
        <f t="shared" ref="AV67" si="183">IF(AF62="","",(AF67/O67)*10)</f>
        <v/>
      </c>
      <c r="AW67" s="55" t="str">
        <f t="shared" si="156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A14" sqref="A14:XFD14"/>
    </sheetView>
  </sheetViews>
  <sheetFormatPr defaultRowHeight="15" x14ac:dyDescent="0.25"/>
  <cols>
    <col min="1" max="1" width="3.140625" customWidth="1"/>
    <col min="2" max="2" width="28.7109375" customWidth="1"/>
    <col min="4" max="4" width="11" bestFit="1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17"/>
      <c r="C4" s="353" t="s">
        <v>1</v>
      </c>
      <c r="D4" s="351"/>
      <c r="E4" s="346" t="s">
        <v>104</v>
      </c>
      <c r="F4" s="346"/>
      <c r="G4" s="130" t="s">
        <v>0</v>
      </c>
      <c r="I4" s="347">
        <v>1000</v>
      </c>
      <c r="J4" s="346"/>
      <c r="K4" s="356" t="s">
        <v>104</v>
      </c>
      <c r="L4" s="357"/>
      <c r="M4" s="130" t="s">
        <v>0</v>
      </c>
      <c r="O4" s="345" t="s">
        <v>22</v>
      </c>
      <c r="P4" s="346"/>
      <c r="Q4" s="130" t="s">
        <v>0</v>
      </c>
    </row>
    <row r="5" spans="1:20" x14ac:dyDescent="0.25">
      <c r="A5" s="352"/>
      <c r="B5" s="318"/>
      <c r="C5" s="354" t="s">
        <v>157</v>
      </c>
      <c r="D5" s="344"/>
      <c r="E5" s="348" t="str">
        <f>C5</f>
        <v>jan-set</v>
      </c>
      <c r="F5" s="348"/>
      <c r="G5" s="131" t="s">
        <v>149</v>
      </c>
      <c r="I5" s="343" t="str">
        <f>C5</f>
        <v>jan-set</v>
      </c>
      <c r="J5" s="348"/>
      <c r="K5" s="349" t="str">
        <f>C5</f>
        <v>jan-set</v>
      </c>
      <c r="L5" s="350"/>
      <c r="M5" s="131" t="str">
        <f>G5</f>
        <v>2023 /2022</v>
      </c>
      <c r="O5" s="343" t="str">
        <f>C5</f>
        <v>jan-set</v>
      </c>
      <c r="P5" s="344"/>
      <c r="Q5" s="131" t="str">
        <f>G5</f>
        <v>2023 /2022</v>
      </c>
    </row>
    <row r="6" spans="1:20" ht="19.5" customHeight="1" x14ac:dyDescent="0.25">
      <c r="A6" s="352"/>
      <c r="B6" s="318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1080562.3600000022</v>
      </c>
      <c r="D7" s="210">
        <f>D8+D9</f>
        <v>1097968.070000001</v>
      </c>
      <c r="E7" s="216">
        <f t="shared" ref="E7" si="0">C7/$C$20</f>
        <v>0.4505055416509115</v>
      </c>
      <c r="F7" s="217">
        <f t="shared" ref="F7" si="1">D7/$D$20</f>
        <v>0.45557811585718283</v>
      </c>
      <c r="G7" s="53">
        <f>(D7-C7)/C7</f>
        <v>1.6108010647343633E-2</v>
      </c>
      <c r="I7" s="224">
        <f>I8+I9</f>
        <v>316423.38199999975</v>
      </c>
      <c r="J7" s="225">
        <f>J8+J9</f>
        <v>326526.72599999967</v>
      </c>
      <c r="K7" s="229">
        <f t="shared" ref="K7" si="2">I7/$I$20</f>
        <v>0.4691272087722379</v>
      </c>
      <c r="L7" s="230">
        <f t="shared" ref="L7" si="3">J7/$J$20</f>
        <v>0.47892052411025027</v>
      </c>
      <c r="M7" s="53">
        <f>(J7-I7)/I7</f>
        <v>3.1929827486642352E-2</v>
      </c>
      <c r="O7" s="63">
        <f t="shared" ref="O7" si="4">(I7/C7)*10</f>
        <v>2.9283213418612797</v>
      </c>
      <c r="P7" s="237">
        <f t="shared" ref="P7" si="5">(J7/D7)*10</f>
        <v>2.9739182306093781</v>
      </c>
      <c r="Q7" s="53">
        <f>(P7-O7)/O7</f>
        <v>1.5570999021274227E-2</v>
      </c>
    </row>
    <row r="8" spans="1:20" ht="20.100000000000001" customHeight="1" x14ac:dyDescent="0.25">
      <c r="A8" s="8" t="s">
        <v>4</v>
      </c>
      <c r="C8" s="19">
        <v>532893.44000000169</v>
      </c>
      <c r="D8" s="140">
        <v>546253.13000000094</v>
      </c>
      <c r="E8" s="214">
        <f t="shared" ref="E8:E19" si="6">C8/$C$20</f>
        <v>0.22217269147651764</v>
      </c>
      <c r="F8" s="215">
        <f t="shared" ref="F8:F19" si="7">D8/$D$20</f>
        <v>0.22665592793284867</v>
      </c>
      <c r="G8" s="52">
        <f>(D8-C8)/C8</f>
        <v>2.507009656564585E-2</v>
      </c>
      <c r="I8" s="19">
        <v>178250.11599999975</v>
      </c>
      <c r="J8" s="140">
        <v>185259.04999999993</v>
      </c>
      <c r="K8" s="227">
        <f t="shared" ref="K8:K19" si="8">I8/$I$20</f>
        <v>0.26427244046840875</v>
      </c>
      <c r="L8" s="228">
        <f t="shared" ref="L8:L19" si="9">J8/$J$20</f>
        <v>0.27172159047761107</v>
      </c>
      <c r="M8" s="52">
        <f>(J8-I8)/I8</f>
        <v>3.9320782265298455E-2</v>
      </c>
      <c r="O8" s="27">
        <f t="shared" ref="O8:O20" si="10">(I8/C8)*10</f>
        <v>3.3449485885958588</v>
      </c>
      <c r="P8" s="143">
        <f t="shared" ref="P8:P20" si="11">(J8/D8)*10</f>
        <v>3.3914505899490157</v>
      </c>
      <c r="Q8" s="52">
        <f>(P8-O8)/O8</f>
        <v>1.3902157274314807E-2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547668.92000000051</v>
      </c>
      <c r="D9" s="140">
        <v>551714.94000000006</v>
      </c>
      <c r="E9" s="214">
        <f t="shared" si="6"/>
        <v>0.22833285017439386</v>
      </c>
      <c r="F9" s="215">
        <f t="shared" si="7"/>
        <v>0.22892218792433414</v>
      </c>
      <c r="G9" s="52">
        <f>(D9-C9)/C9</f>
        <v>7.3877115392992345E-3</v>
      </c>
      <c r="I9" s="19">
        <v>138173.26600000003</v>
      </c>
      <c r="J9" s="140">
        <v>141267.67599999977</v>
      </c>
      <c r="K9" s="227">
        <f t="shared" si="8"/>
        <v>0.20485476830382915</v>
      </c>
      <c r="L9" s="228">
        <f t="shared" si="9"/>
        <v>0.20719893363263925</v>
      </c>
      <c r="M9" s="52">
        <f>(J9-I9)/I9</f>
        <v>2.2395142632003363E-2</v>
      </c>
      <c r="O9" s="27">
        <f t="shared" si="10"/>
        <v>2.5229342209158028</v>
      </c>
      <c r="P9" s="143">
        <f t="shared" si="11"/>
        <v>2.5605193145576184</v>
      </c>
      <c r="Q9" s="52">
        <f t="shared" ref="Q9:Q20" si="12">(P9-O9)/O9</f>
        <v>1.4897373593899154E-2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852549.83000000031</v>
      </c>
      <c r="D10" s="210">
        <f>D11+D12</f>
        <v>857577.98000000068</v>
      </c>
      <c r="E10" s="216">
        <f t="shared" si="6"/>
        <v>0.35544308886397069</v>
      </c>
      <c r="F10" s="217">
        <f t="shared" si="7"/>
        <v>0.35583344452722454</v>
      </c>
      <c r="G10" s="53">
        <f>(D10-C10)/C10</f>
        <v>5.897778432493935E-3</v>
      </c>
      <c r="I10" s="224">
        <f>I11+I12</f>
        <v>113707.21400000002</v>
      </c>
      <c r="J10" s="225">
        <f>J11+J12</f>
        <v>113250.62800000006</v>
      </c>
      <c r="K10" s="229">
        <f t="shared" si="8"/>
        <v>0.16858156177942496</v>
      </c>
      <c r="L10" s="230">
        <f t="shared" si="9"/>
        <v>0.16610600541646034</v>
      </c>
      <c r="M10" s="53">
        <f>(J10-I10)/I10</f>
        <v>-4.0154532323689379E-3</v>
      </c>
      <c r="O10" s="63">
        <f t="shared" si="10"/>
        <v>1.3337310031485194</v>
      </c>
      <c r="P10" s="237">
        <f t="shared" si="11"/>
        <v>1.3205869395107368</v>
      </c>
      <c r="Q10" s="53">
        <f t="shared" si="12"/>
        <v>-9.855108418979271E-3</v>
      </c>
      <c r="T10" s="2"/>
    </row>
    <row r="11" spans="1:20" ht="20.100000000000001" customHeight="1" x14ac:dyDescent="0.25">
      <c r="A11" s="8"/>
      <c r="B11" t="s">
        <v>6</v>
      </c>
      <c r="C11" s="19">
        <v>815293.44000000029</v>
      </c>
      <c r="D11" s="140">
        <v>831860.96000000066</v>
      </c>
      <c r="E11" s="214">
        <f t="shared" si="6"/>
        <v>0.33991024154462895</v>
      </c>
      <c r="F11" s="215">
        <f t="shared" si="7"/>
        <v>0.3451627230033632</v>
      </c>
      <c r="G11" s="52">
        <f t="shared" ref="G11:G19" si="13">(D11-C11)/C11</f>
        <v>2.0320928867035116E-2</v>
      </c>
      <c r="I11" s="19">
        <v>106266.14600000002</v>
      </c>
      <c r="J11" s="140">
        <v>107842.96600000006</v>
      </c>
      <c r="K11" s="227">
        <f t="shared" si="8"/>
        <v>0.15754948368500518</v>
      </c>
      <c r="L11" s="228">
        <f t="shared" si="9"/>
        <v>0.15817452504124879</v>
      </c>
      <c r="M11" s="52">
        <f t="shared" ref="M11:M19" si="14">(J11-I11)/I11</f>
        <v>1.4838403944752412E-2</v>
      </c>
      <c r="O11" s="27">
        <f t="shared" si="10"/>
        <v>1.3034098005253174</v>
      </c>
      <c r="P11" s="143">
        <f t="shared" si="11"/>
        <v>1.2964061446037807</v>
      </c>
      <c r="Q11" s="52">
        <f t="shared" si="12"/>
        <v>-5.3733337885859284E-3</v>
      </c>
    </row>
    <row r="12" spans="1:20" ht="20.100000000000001" customHeight="1" x14ac:dyDescent="0.25">
      <c r="A12" s="8"/>
      <c r="B12" t="s">
        <v>39</v>
      </c>
      <c r="C12" s="19">
        <v>37256.389999999963</v>
      </c>
      <c r="D12" s="140">
        <v>25717.020000000037</v>
      </c>
      <c r="E12" s="218">
        <f t="shared" si="6"/>
        <v>1.553284731934171E-2</v>
      </c>
      <c r="F12" s="219">
        <f t="shared" si="7"/>
        <v>1.0670721523861339E-2</v>
      </c>
      <c r="G12" s="52">
        <f t="shared" si="13"/>
        <v>-0.3097286129976613</v>
      </c>
      <c r="I12" s="19">
        <v>7441.0680000000002</v>
      </c>
      <c r="J12" s="140">
        <v>5407.6619999999966</v>
      </c>
      <c r="K12" s="231">
        <f t="shared" si="8"/>
        <v>1.1032078094419778E-2</v>
      </c>
      <c r="L12" s="232">
        <f t="shared" si="9"/>
        <v>7.9314803752115696E-3</v>
      </c>
      <c r="M12" s="52">
        <f t="shared" si="14"/>
        <v>-0.27326803087943874</v>
      </c>
      <c r="O12" s="27">
        <f t="shared" si="10"/>
        <v>1.9972595305127543</v>
      </c>
      <c r="P12" s="143">
        <f t="shared" si="11"/>
        <v>2.1027560736041693</v>
      </c>
      <c r="Q12" s="52">
        <f t="shared" si="12"/>
        <v>5.2820648233097164E-2</v>
      </c>
    </row>
    <row r="13" spans="1:20" ht="20.100000000000001" customHeight="1" x14ac:dyDescent="0.25">
      <c r="A13" s="23" t="s">
        <v>130</v>
      </c>
      <c r="B13" s="15"/>
      <c r="C13" s="78">
        <f>SUM(C14:C16)</f>
        <v>426942.7900000001</v>
      </c>
      <c r="D13" s="210">
        <f>SUM(D14:D16)</f>
        <v>421667.45999999973</v>
      </c>
      <c r="E13" s="216">
        <f t="shared" si="6"/>
        <v>0.17799999332097874</v>
      </c>
      <c r="F13" s="217">
        <f t="shared" si="7"/>
        <v>0.1749617973363139</v>
      </c>
      <c r="G13" s="53">
        <f t="shared" si="13"/>
        <v>-1.235605829062101E-2</v>
      </c>
      <c r="I13" s="224">
        <f>SUM(I14:I16)</f>
        <v>229620.02999999997</v>
      </c>
      <c r="J13" s="225">
        <f>SUM(J14:J16)</f>
        <v>228995.72499999995</v>
      </c>
      <c r="K13" s="229">
        <f t="shared" si="8"/>
        <v>0.34043313446443602</v>
      </c>
      <c r="L13" s="230">
        <f t="shared" si="9"/>
        <v>0.33587067735462128</v>
      </c>
      <c r="M13" s="53">
        <f t="shared" si="14"/>
        <v>-2.7188612422009623E-3</v>
      </c>
      <c r="O13" s="63">
        <f t="shared" si="10"/>
        <v>5.3782388502215941</v>
      </c>
      <c r="P13" s="237">
        <f t="shared" si="11"/>
        <v>5.4307184386483156</v>
      </c>
      <c r="Q13" s="53">
        <f t="shared" si="12"/>
        <v>9.7577645560608106E-3</v>
      </c>
    </row>
    <row r="14" spans="1:20" ht="20.100000000000001" customHeight="1" x14ac:dyDescent="0.25">
      <c r="A14" s="8"/>
      <c r="B14" s="3" t="s">
        <v>7</v>
      </c>
      <c r="C14" s="31">
        <v>402402.32000000007</v>
      </c>
      <c r="D14" s="141">
        <v>397283.62999999971</v>
      </c>
      <c r="E14" s="214">
        <f t="shared" si="6"/>
        <v>0.16776863774265011</v>
      </c>
      <c r="F14" s="215">
        <f t="shared" si="7"/>
        <v>0.16484425418336787</v>
      </c>
      <c r="G14" s="52">
        <f t="shared" si="13"/>
        <v>-1.2720329246611577E-2</v>
      </c>
      <c r="I14" s="31">
        <v>215646.18499999997</v>
      </c>
      <c r="J14" s="141">
        <v>215051.77499999994</v>
      </c>
      <c r="K14" s="227">
        <f t="shared" si="8"/>
        <v>0.31971560449167974</v>
      </c>
      <c r="L14" s="228">
        <f t="shared" si="9"/>
        <v>0.31541892467889349</v>
      </c>
      <c r="M14" s="52">
        <f t="shared" si="14"/>
        <v>-2.7564132423675042E-3</v>
      </c>
      <c r="O14" s="27">
        <f t="shared" si="10"/>
        <v>5.3589697246278289</v>
      </c>
      <c r="P14" s="143">
        <f t="shared" si="11"/>
        <v>5.4130540188630496</v>
      </c>
      <c r="Q14" s="52">
        <f t="shared" si="12"/>
        <v>1.0092293297845924E-2</v>
      </c>
      <c r="S14" s="119"/>
    </row>
    <row r="15" spans="1:20" ht="20.100000000000001" customHeight="1" x14ac:dyDescent="0.25">
      <c r="A15" s="8"/>
      <c r="B15" s="3" t="s">
        <v>8</v>
      </c>
      <c r="C15" s="31">
        <v>16177.420000000018</v>
      </c>
      <c r="D15" s="141">
        <v>13825.920000000006</v>
      </c>
      <c r="E15" s="214">
        <f t="shared" si="6"/>
        <v>6.7446522564549461E-3</v>
      </c>
      <c r="F15" s="215">
        <f t="shared" si="7"/>
        <v>5.7367666289167571E-3</v>
      </c>
      <c r="G15" s="52">
        <f t="shared" si="13"/>
        <v>-0.14535692341547726</v>
      </c>
      <c r="I15" s="31">
        <v>12005.989</v>
      </c>
      <c r="J15" s="141">
        <v>11282.631000000008</v>
      </c>
      <c r="K15" s="227">
        <f t="shared" si="8"/>
        <v>1.7799999710894299E-2</v>
      </c>
      <c r="L15" s="228">
        <f t="shared" si="9"/>
        <v>1.654836533001763E-2</v>
      </c>
      <c r="M15" s="52">
        <f t="shared" si="14"/>
        <v>-6.0249763680442409E-2</v>
      </c>
      <c r="O15" s="27">
        <f t="shared" si="10"/>
        <v>7.4214485375294617</v>
      </c>
      <c r="P15" s="143">
        <f t="shared" si="11"/>
        <v>8.1604920323566201</v>
      </c>
      <c r="Q15" s="52">
        <f t="shared" si="12"/>
        <v>9.9582108679982823E-2</v>
      </c>
      <c r="S15" s="119"/>
    </row>
    <row r="16" spans="1:20" ht="20.100000000000001" customHeight="1" x14ac:dyDescent="0.25">
      <c r="A16" s="32"/>
      <c r="B16" s="33" t="s">
        <v>9</v>
      </c>
      <c r="C16" s="211">
        <v>8363.050000000012</v>
      </c>
      <c r="D16" s="212">
        <v>10557.910000000025</v>
      </c>
      <c r="E16" s="218">
        <f t="shared" si="6"/>
        <v>3.4867033218736708E-3</v>
      </c>
      <c r="F16" s="219">
        <f t="shared" si="7"/>
        <v>4.3807765240292612E-3</v>
      </c>
      <c r="G16" s="52">
        <f t="shared" si="13"/>
        <v>0.26244731288226308</v>
      </c>
      <c r="I16" s="211">
        <v>1967.8559999999979</v>
      </c>
      <c r="J16" s="212">
        <v>2661.3189999999977</v>
      </c>
      <c r="K16" s="231">
        <f t="shared" si="8"/>
        <v>2.9175302618619403E-3</v>
      </c>
      <c r="L16" s="232">
        <f t="shared" si="9"/>
        <v>3.9033873457101557E-3</v>
      </c>
      <c r="M16" s="52">
        <f t="shared" si="14"/>
        <v>0.35239519558341692</v>
      </c>
      <c r="O16" s="27">
        <f t="shared" si="10"/>
        <v>2.353036272651718</v>
      </c>
      <c r="P16" s="143">
        <f t="shared" si="11"/>
        <v>2.520687333004346</v>
      </c>
      <c r="Q16" s="52">
        <f t="shared" si="12"/>
        <v>7.1248821066279708E-2</v>
      </c>
    </row>
    <row r="17" spans="1:17" ht="20.100000000000001" customHeight="1" x14ac:dyDescent="0.25">
      <c r="A17" s="8" t="s">
        <v>131</v>
      </c>
      <c r="B17" s="3"/>
      <c r="C17" s="19">
        <v>2914.1600000000003</v>
      </c>
      <c r="D17" s="140">
        <v>1859.7399999999996</v>
      </c>
      <c r="E17" s="214">
        <f t="shared" si="6"/>
        <v>1.2149647978275107E-3</v>
      </c>
      <c r="F17" s="215">
        <f t="shared" si="7"/>
        <v>7.7165891097747145E-4</v>
      </c>
      <c r="G17" s="54">
        <f t="shared" si="13"/>
        <v>-0.3618263925110497</v>
      </c>
      <c r="I17" s="31">
        <v>1613.856</v>
      </c>
      <c r="J17" s="141">
        <v>1419.8970000000004</v>
      </c>
      <c r="K17" s="227">
        <f t="shared" si="8"/>
        <v>2.3926922083157853E-3</v>
      </c>
      <c r="L17" s="228">
        <f t="shared" si="9"/>
        <v>2.0825793458100362E-3</v>
      </c>
      <c r="M17" s="54">
        <f t="shared" si="14"/>
        <v>-0.12018358515257842</v>
      </c>
      <c r="O17" s="238">
        <f t="shared" si="10"/>
        <v>5.5379800697284978</v>
      </c>
      <c r="P17" s="239">
        <f t="shared" si="11"/>
        <v>7.6349220858829767</v>
      </c>
      <c r="Q17" s="54">
        <f t="shared" si="12"/>
        <v>0.37864744721937627</v>
      </c>
    </row>
    <row r="18" spans="1:17" ht="20.100000000000001" customHeight="1" x14ac:dyDescent="0.25">
      <c r="A18" s="8" t="s">
        <v>10</v>
      </c>
      <c r="C18" s="19">
        <v>14870.560000000032</v>
      </c>
      <c r="D18" s="140">
        <v>12946.460000000025</v>
      </c>
      <c r="E18" s="214">
        <f t="shared" si="6"/>
        <v>6.1997992299605729E-3</v>
      </c>
      <c r="F18" s="215">
        <f t="shared" si="7"/>
        <v>5.3718537132144374E-3</v>
      </c>
      <c r="G18" s="52">
        <f t="shared" si="13"/>
        <v>-0.12938988175294028</v>
      </c>
      <c r="I18" s="19">
        <v>8486.4659999999949</v>
      </c>
      <c r="J18" s="140">
        <v>7280.2580000000016</v>
      </c>
      <c r="K18" s="227">
        <f t="shared" si="8"/>
        <v>1.2581978239902952E-2</v>
      </c>
      <c r="L18" s="228">
        <f t="shared" si="9"/>
        <v>1.0678038578128048E-2</v>
      </c>
      <c r="M18" s="52">
        <f t="shared" si="14"/>
        <v>-0.14213313292010998</v>
      </c>
      <c r="O18" s="27">
        <f t="shared" si="10"/>
        <v>5.7068906618176962</v>
      </c>
      <c r="P18" s="143">
        <f t="shared" si="11"/>
        <v>5.623358045365288</v>
      </c>
      <c r="Q18" s="52">
        <f t="shared" si="12"/>
        <v>-1.4637150315720658E-2</v>
      </c>
    </row>
    <row r="19" spans="1:17" ht="20.100000000000001" customHeight="1" thickBot="1" x14ac:dyDescent="0.3">
      <c r="A19" s="8" t="s">
        <v>11</v>
      </c>
      <c r="B19" s="10"/>
      <c r="C19" s="21">
        <v>20715.390000000018</v>
      </c>
      <c r="D19" s="142">
        <v>18034.750000000011</v>
      </c>
      <c r="E19" s="220">
        <f t="shared" si="6"/>
        <v>8.6366121363508023E-3</v>
      </c>
      <c r="F19" s="221">
        <f t="shared" si="7"/>
        <v>7.4831296550867139E-3</v>
      </c>
      <c r="G19" s="55">
        <f t="shared" si="13"/>
        <v>-0.12940330836156136</v>
      </c>
      <c r="I19" s="21">
        <v>4642.827000000002</v>
      </c>
      <c r="J19" s="142">
        <v>4324.077999999995</v>
      </c>
      <c r="K19" s="233">
        <f t="shared" si="8"/>
        <v>6.8834245356823396E-3</v>
      </c>
      <c r="L19" s="234">
        <f t="shared" si="9"/>
        <v>6.3421751947300093E-3</v>
      </c>
      <c r="M19" s="55">
        <f t="shared" si="14"/>
        <v>-6.8654076492621188E-2</v>
      </c>
      <c r="O19" s="240">
        <f t="shared" si="10"/>
        <v>2.2412452770621254</v>
      </c>
      <c r="P19" s="241">
        <f t="shared" si="11"/>
        <v>2.3976367845409512</v>
      </c>
      <c r="Q19" s="55">
        <f t="shared" si="12"/>
        <v>6.977884530506509E-2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2398555.0900000031</v>
      </c>
      <c r="D20" s="145">
        <f>D8+D9+D10+D13+D17+D18+D19</f>
        <v>2410054.4600000018</v>
      </c>
      <c r="E20" s="222">
        <f>E8+E9+E10+E13+E17+E18+E19</f>
        <v>0.99999999999999978</v>
      </c>
      <c r="F20" s="223">
        <f>F8+F9+F10+F13+F17+F18+F19</f>
        <v>0.99999999999999989</v>
      </c>
      <c r="G20" s="55">
        <f>(D20-C20)/C20</f>
        <v>4.7942905493151295E-3</v>
      </c>
      <c r="H20" s="1"/>
      <c r="I20" s="213">
        <f>I8+I9+I10+I13+I17+I18+I19</f>
        <v>674493.77499999979</v>
      </c>
      <c r="J20" s="226">
        <f>J8+J9+J10+J13+J17+J18+J19</f>
        <v>681797.31199999969</v>
      </c>
      <c r="K20" s="235">
        <f>K8+K9+K10+K13+K17+K18+K19</f>
        <v>1</v>
      </c>
      <c r="L20" s="236">
        <f>L8+L9+L10+L13+L17+L18+L19</f>
        <v>1</v>
      </c>
      <c r="M20" s="55">
        <f>(J20-I20)/I20</f>
        <v>1.0828175545430196E-2</v>
      </c>
      <c r="N20" s="1"/>
      <c r="O20" s="24">
        <f t="shared" si="10"/>
        <v>2.8120837324607746</v>
      </c>
      <c r="P20" s="242">
        <f t="shared" si="11"/>
        <v>2.8289705619349332</v>
      </c>
      <c r="Q20" s="55">
        <f t="shared" si="12"/>
        <v>6.0050948267395526E-3</v>
      </c>
    </row>
    <row r="21" spans="1:17" x14ac:dyDescent="0.25">
      <c r="D21">
        <f>D20/10000</f>
        <v>241.00544600000018</v>
      </c>
      <c r="J21" s="272">
        <f>J20/1000</f>
        <v>681.79731199999969</v>
      </c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4" t="s">
        <v>2</v>
      </c>
      <c r="B24" s="317"/>
      <c r="C24" s="353" t="s">
        <v>1</v>
      </c>
      <c r="D24" s="351"/>
      <c r="E24" s="346" t="s">
        <v>105</v>
      </c>
      <c r="F24" s="346"/>
      <c r="G24" s="130" t="s">
        <v>0</v>
      </c>
      <c r="I24" s="347">
        <v>1000</v>
      </c>
      <c r="J24" s="351"/>
      <c r="K24" s="346" t="s">
        <v>105</v>
      </c>
      <c r="L24" s="346"/>
      <c r="M24" s="130" t="s">
        <v>0</v>
      </c>
      <c r="O24" s="345" t="s">
        <v>22</v>
      </c>
      <c r="P24" s="346"/>
      <c r="Q24" s="130" t="s">
        <v>0</v>
      </c>
    </row>
    <row r="25" spans="1:17" ht="15" customHeight="1" x14ac:dyDescent="0.25">
      <c r="A25" s="352"/>
      <c r="B25" s="318"/>
      <c r="C25" s="354" t="str">
        <f>C5</f>
        <v>jan-set</v>
      </c>
      <c r="D25" s="344"/>
      <c r="E25" s="348" t="str">
        <f>C5</f>
        <v>jan-set</v>
      </c>
      <c r="F25" s="348"/>
      <c r="G25" s="131" t="str">
        <f>G5</f>
        <v>2023 /2022</v>
      </c>
      <c r="I25" s="343" t="str">
        <f>C5</f>
        <v>jan-set</v>
      </c>
      <c r="J25" s="344"/>
      <c r="K25" s="355" t="str">
        <f>C5</f>
        <v>jan-set</v>
      </c>
      <c r="L25" s="350"/>
      <c r="M25" s="131" t="str">
        <f>G5</f>
        <v>2023 /2022</v>
      </c>
      <c r="O25" s="343" t="str">
        <f>C5</f>
        <v>jan-set</v>
      </c>
      <c r="P25" s="344"/>
      <c r="Q25" s="131" t="str">
        <f>G5</f>
        <v>2023 /2022</v>
      </c>
    </row>
    <row r="26" spans="1:17" ht="19.5" customHeight="1" x14ac:dyDescent="0.25">
      <c r="A26" s="352"/>
      <c r="B26" s="318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440786.70000000007</v>
      </c>
      <c r="D27" s="210">
        <f>D28+D29</f>
        <v>439956.01999999967</v>
      </c>
      <c r="E27" s="216">
        <f>C27/$C$40</f>
        <v>0.40709368856814282</v>
      </c>
      <c r="F27" s="217">
        <f>D27/$D$40</f>
        <v>0.4192510151415248</v>
      </c>
      <c r="G27" s="53">
        <f>(D27-C27)/C27</f>
        <v>-1.8845396197308139E-3</v>
      </c>
      <c r="I27" s="78">
        <f>I28+I29</f>
        <v>111573.97899999999</v>
      </c>
      <c r="J27" s="210">
        <f>J28+J29</f>
        <v>112451.61600000002</v>
      </c>
      <c r="K27" s="216">
        <f>I27/$I$40</f>
        <v>0.37442260996729915</v>
      </c>
      <c r="L27" s="217">
        <f>J27/$J$40</f>
        <v>0.38739558219944514</v>
      </c>
      <c r="M27" s="53">
        <f>(J27-I27)/I27</f>
        <v>7.8659648769901051E-3</v>
      </c>
      <c r="O27" s="63">
        <f t="shared" ref="O27" si="15">(I27/C27)*10</f>
        <v>2.531246496321236</v>
      </c>
      <c r="P27" s="237">
        <f t="shared" ref="P27" si="16">(J27/D27)*10</f>
        <v>2.5559740266765778</v>
      </c>
      <c r="Q27" s="53">
        <f>(P27-O27)/O27</f>
        <v>9.7689144029549629E-3</v>
      </c>
    </row>
    <row r="28" spans="1:17" ht="20.100000000000001" customHeight="1" x14ac:dyDescent="0.25">
      <c r="A28" s="8" t="s">
        <v>4</v>
      </c>
      <c r="C28" s="19">
        <v>232592.74000000011</v>
      </c>
      <c r="D28" s="140">
        <v>229738.49999999971</v>
      </c>
      <c r="E28" s="214">
        <f>C28/$C$40</f>
        <v>0.21481373294786579</v>
      </c>
      <c r="F28" s="215">
        <f>D28/$D$40</f>
        <v>0.21892665394620842</v>
      </c>
      <c r="G28" s="52">
        <f>(D28-C28)/C28</f>
        <v>-1.2271406235639156E-2</v>
      </c>
      <c r="I28" s="19">
        <v>62904.95699999998</v>
      </c>
      <c r="J28" s="140">
        <v>62624.279000000017</v>
      </c>
      <c r="K28" s="214">
        <f>I28/$I$40</f>
        <v>0.211097949458455</v>
      </c>
      <c r="L28" s="215">
        <f>J28/$J$40</f>
        <v>0.2157405103277972</v>
      </c>
      <c r="M28" s="52">
        <f>(J28-I28)/I28</f>
        <v>-4.4619377134295412E-3</v>
      </c>
      <c r="O28" s="27">
        <f t="shared" ref="O28:O40" si="17">(I28/C28)*10</f>
        <v>2.7045107684788423</v>
      </c>
      <c r="P28" s="143">
        <f t="shared" ref="P28:P40" si="18">(J28/D28)*10</f>
        <v>2.7258939620481586</v>
      </c>
      <c r="Q28" s="52">
        <f>(P28-O28)/O28</f>
        <v>7.9064923011355967E-3</v>
      </c>
    </row>
    <row r="29" spans="1:17" ht="20.100000000000001" customHeight="1" x14ac:dyDescent="0.25">
      <c r="A29" s="8" t="s">
        <v>5</v>
      </c>
      <c r="C29" s="19">
        <v>208193.95999999993</v>
      </c>
      <c r="D29" s="140">
        <v>210217.52</v>
      </c>
      <c r="E29" s="214">
        <f>C29/$C$40</f>
        <v>0.19227995562027697</v>
      </c>
      <c r="F29" s="215">
        <f>D29/$D$40</f>
        <v>0.20032436119531641</v>
      </c>
      <c r="G29" s="52">
        <f t="shared" ref="G29:G40" si="19">(D29-C29)/C29</f>
        <v>9.7195903281730965E-3</v>
      </c>
      <c r="I29" s="19">
        <v>48669.022000000004</v>
      </c>
      <c r="J29" s="140">
        <v>49827.337000000007</v>
      </c>
      <c r="K29" s="214">
        <f t="shared" ref="K29:K39" si="20">I29/$I$40</f>
        <v>0.16332466050884414</v>
      </c>
      <c r="L29" s="215">
        <f t="shared" ref="L29:L39" si="21">J29/$J$40</f>
        <v>0.17165507187164791</v>
      </c>
      <c r="M29" s="52">
        <f t="shared" ref="M29:M40" si="22">(J29-I29)/I29</f>
        <v>2.3799841303570927E-2</v>
      </c>
      <c r="O29" s="27">
        <f t="shared" si="17"/>
        <v>2.3376769431735687</v>
      </c>
      <c r="P29" s="143">
        <f t="shared" si="18"/>
        <v>2.3702751797281221</v>
      </c>
      <c r="Q29" s="52">
        <f t="shared" ref="Q29:Q38" si="23">(P29-O29)/O29</f>
        <v>1.3944714067418956E-2</v>
      </c>
    </row>
    <row r="30" spans="1:17" ht="20.100000000000001" customHeight="1" x14ac:dyDescent="0.25">
      <c r="A30" s="23" t="s">
        <v>38</v>
      </c>
      <c r="B30" s="15"/>
      <c r="C30" s="78">
        <f>C31+C32</f>
        <v>305966.26000000024</v>
      </c>
      <c r="D30" s="210">
        <f>D31+D32</f>
        <v>296050.46000000049</v>
      </c>
      <c r="E30" s="216">
        <f>C30/$C$40</f>
        <v>0.28257870158241954</v>
      </c>
      <c r="F30" s="217">
        <f>D30/$D$40</f>
        <v>0.28211787143659423</v>
      </c>
      <c r="G30" s="53">
        <f>(D30-C30)/C30</f>
        <v>-3.2408148532455008E-2</v>
      </c>
      <c r="I30" s="78">
        <f>I31+I32</f>
        <v>42416.379999999946</v>
      </c>
      <c r="J30" s="210">
        <f>J31+J32</f>
        <v>40670.880999999958</v>
      </c>
      <c r="K30" s="216">
        <f t="shared" si="20"/>
        <v>0.14234189590894422</v>
      </c>
      <c r="L30" s="217">
        <f t="shared" si="21"/>
        <v>0.14011110008022767</v>
      </c>
      <c r="M30" s="53">
        <f t="shared" si="22"/>
        <v>-4.1151531554554893E-2</v>
      </c>
      <c r="O30" s="63">
        <f t="shared" si="17"/>
        <v>1.3863090655812804</v>
      </c>
      <c r="P30" s="237">
        <f t="shared" si="18"/>
        <v>1.3737820572884734</v>
      </c>
      <c r="Q30" s="53">
        <f t="shared" si="23"/>
        <v>-9.036230523064839E-3</v>
      </c>
    </row>
    <row r="31" spans="1:17" ht="20.100000000000001" customHeight="1" x14ac:dyDescent="0.25">
      <c r="A31" s="8"/>
      <c r="B31" t="s">
        <v>6</v>
      </c>
      <c r="C31" s="31">
        <v>286873.48000000021</v>
      </c>
      <c r="D31" s="141">
        <v>285048.23000000051</v>
      </c>
      <c r="E31" s="214">
        <f t="shared" ref="E31:E38" si="24">C31/$C$40</f>
        <v>0.26494534232902084</v>
      </c>
      <c r="F31" s="215">
        <f t="shared" ref="F31:F38" si="25">D31/$D$40</f>
        <v>0.27163342324943102</v>
      </c>
      <c r="G31" s="52">
        <f>(D31-C31)/C31</f>
        <v>-6.3625609449842052E-3</v>
      </c>
      <c r="I31" s="31">
        <v>38940.709999999948</v>
      </c>
      <c r="J31" s="141">
        <v>38486.82299999996</v>
      </c>
      <c r="K31" s="214">
        <f>I31/$I$40</f>
        <v>0.13067815993350643</v>
      </c>
      <c r="L31" s="215">
        <f>J31/$J$40</f>
        <v>0.13258702483290216</v>
      </c>
      <c r="M31" s="52">
        <f>(J31-I31)/I31</f>
        <v>-1.1655848082892903E-2</v>
      </c>
      <c r="O31" s="27">
        <f t="shared" si="17"/>
        <v>1.3574175626133136</v>
      </c>
      <c r="P31" s="143">
        <f t="shared" si="18"/>
        <v>1.3501863526744189</v>
      </c>
      <c r="Q31" s="52">
        <f t="shared" si="23"/>
        <v>-5.3271816558591624E-3</v>
      </c>
    </row>
    <row r="32" spans="1:17" ht="20.100000000000001" customHeight="1" x14ac:dyDescent="0.25">
      <c r="A32" s="8"/>
      <c r="B32" t="s">
        <v>39</v>
      </c>
      <c r="C32" s="31">
        <v>19092.78</v>
      </c>
      <c r="D32" s="141">
        <v>11002.23</v>
      </c>
      <c r="E32" s="218">
        <f t="shared" si="24"/>
        <v>1.7633359253398671E-2</v>
      </c>
      <c r="F32" s="219">
        <f t="shared" si="25"/>
        <v>1.0484448187163211E-2</v>
      </c>
      <c r="G32" s="52">
        <f>(D32-C32)/C32</f>
        <v>-0.42374918686540147</v>
      </c>
      <c r="I32" s="31">
        <v>3475.6700000000019</v>
      </c>
      <c r="J32" s="141">
        <v>2184.0580000000004</v>
      </c>
      <c r="K32" s="218">
        <f>I32/$I$40</f>
        <v>1.1663735975437817E-2</v>
      </c>
      <c r="L32" s="219">
        <f>J32/$J$40</f>
        <v>7.5240752473255314E-3</v>
      </c>
      <c r="M32" s="52">
        <f>(J32-I32)/I32</f>
        <v>-0.37161525691449437</v>
      </c>
      <c r="O32" s="27">
        <f t="shared" si="17"/>
        <v>1.8204106473756059</v>
      </c>
      <c r="P32" s="143">
        <f t="shared" si="18"/>
        <v>1.9851048378374205</v>
      </c>
      <c r="Q32" s="52">
        <f t="shared" si="23"/>
        <v>9.0470900452733538E-2</v>
      </c>
    </row>
    <row r="33" spans="1:17" ht="20.100000000000001" customHeight="1" x14ac:dyDescent="0.25">
      <c r="A33" s="23" t="s">
        <v>130</v>
      </c>
      <c r="B33" s="15"/>
      <c r="C33" s="78">
        <f>SUM(C34:C36)</f>
        <v>320164.06000000017</v>
      </c>
      <c r="D33" s="210">
        <f>SUM(D34:D36)</f>
        <v>298980.22000000009</v>
      </c>
      <c r="E33" s="216">
        <f t="shared" si="24"/>
        <v>0.2956912450678576</v>
      </c>
      <c r="F33" s="217">
        <f t="shared" si="25"/>
        <v>0.2849097524389746</v>
      </c>
      <c r="G33" s="53">
        <f t="shared" si="19"/>
        <v>-6.6165577735365022E-2</v>
      </c>
      <c r="I33" s="78">
        <f>SUM(I34:I36)</f>
        <v>138483.64700000011</v>
      </c>
      <c r="J33" s="210">
        <f>SUM(J34:J36)</f>
        <v>132234.13499999998</v>
      </c>
      <c r="K33" s="216">
        <f t="shared" si="20"/>
        <v>0.46472671327362253</v>
      </c>
      <c r="L33" s="217">
        <f t="shared" si="21"/>
        <v>0.45554631882715679</v>
      </c>
      <c r="M33" s="53">
        <f t="shared" si="22"/>
        <v>-4.512815870598879E-2</v>
      </c>
      <c r="O33" s="63">
        <f t="shared" si="17"/>
        <v>4.3253963920872334</v>
      </c>
      <c r="P33" s="237">
        <f t="shared" si="18"/>
        <v>4.4228389088749731</v>
      </c>
      <c r="Q33" s="53">
        <f t="shared" si="23"/>
        <v>2.252799696369991E-2</v>
      </c>
    </row>
    <row r="34" spans="1:17" ht="20.100000000000001" customHeight="1" x14ac:dyDescent="0.25">
      <c r="A34" s="8"/>
      <c r="B34" s="3" t="s">
        <v>7</v>
      </c>
      <c r="C34" s="31">
        <v>303694.58000000013</v>
      </c>
      <c r="D34" s="141">
        <v>282713.89000000007</v>
      </c>
      <c r="E34" s="214">
        <f t="shared" si="24"/>
        <v>0.28048066507077679</v>
      </c>
      <c r="F34" s="215">
        <f t="shared" si="25"/>
        <v>0.26940894086892936</v>
      </c>
      <c r="G34" s="52">
        <f t="shared" si="19"/>
        <v>-6.9084835165645869E-2</v>
      </c>
      <c r="I34" s="31">
        <v>132364.32000000009</v>
      </c>
      <c r="J34" s="141">
        <v>126668.22499999998</v>
      </c>
      <c r="K34" s="214">
        <f t="shared" si="20"/>
        <v>0.44419133031857555</v>
      </c>
      <c r="L34" s="215">
        <f t="shared" si="21"/>
        <v>0.43637177050479464</v>
      </c>
      <c r="M34" s="52">
        <f t="shared" si="22"/>
        <v>-4.3033462492007769E-2</v>
      </c>
      <c r="O34" s="27">
        <f t="shared" si="17"/>
        <v>4.3584683006196565</v>
      </c>
      <c r="P34" s="143">
        <f t="shared" si="18"/>
        <v>4.4804386866170578</v>
      </c>
      <c r="Q34" s="52">
        <f t="shared" si="23"/>
        <v>2.7984690396867264E-2</v>
      </c>
    </row>
    <row r="35" spans="1:17" ht="20.100000000000001" customHeight="1" x14ac:dyDescent="0.25">
      <c r="A35" s="8"/>
      <c r="B35" s="3" t="s">
        <v>8</v>
      </c>
      <c r="C35" s="31">
        <v>9165.0300000000043</v>
      </c>
      <c r="D35" s="141">
        <v>7119.9200000000028</v>
      </c>
      <c r="E35" s="214">
        <f t="shared" si="24"/>
        <v>8.4644701587813041E-3</v>
      </c>
      <c r="F35" s="215">
        <f t="shared" si="25"/>
        <v>6.7848456482683169E-3</v>
      </c>
      <c r="G35" s="52">
        <f t="shared" si="19"/>
        <v>-0.22314275021467475</v>
      </c>
      <c r="I35" s="31">
        <v>4774.3200000000024</v>
      </c>
      <c r="J35" s="141">
        <v>3851.8790000000008</v>
      </c>
      <c r="K35" s="214">
        <f t="shared" si="20"/>
        <v>1.6021776504171074E-2</v>
      </c>
      <c r="L35" s="215">
        <f t="shared" si="21"/>
        <v>1.3269715108112066E-2</v>
      </c>
      <c r="M35" s="52">
        <f t="shared" si="22"/>
        <v>-0.19320887581896504</v>
      </c>
      <c r="O35" s="27">
        <f t="shared" si="17"/>
        <v>5.2092791840288575</v>
      </c>
      <c r="P35" s="143">
        <f t="shared" si="18"/>
        <v>5.4100032022831712</v>
      </c>
      <c r="Q35" s="52">
        <f t="shared" si="23"/>
        <v>3.8532013962644586E-2</v>
      </c>
    </row>
    <row r="36" spans="1:17" ht="20.100000000000001" customHeight="1" x14ac:dyDescent="0.25">
      <c r="A36" s="32"/>
      <c r="B36" s="33" t="s">
        <v>9</v>
      </c>
      <c r="C36" s="211">
        <v>7304.4500000000126</v>
      </c>
      <c r="D36" s="212">
        <v>9146.4100000000162</v>
      </c>
      <c r="E36" s="218">
        <f t="shared" si="24"/>
        <v>6.7461098382995115E-3</v>
      </c>
      <c r="F36" s="219">
        <f t="shared" si="25"/>
        <v>8.7159659217769161E-3</v>
      </c>
      <c r="G36" s="52">
        <f t="shared" si="19"/>
        <v>0.25216956786616385</v>
      </c>
      <c r="I36" s="211">
        <v>1345.0069999999985</v>
      </c>
      <c r="J36" s="212">
        <v>1714.030999999999</v>
      </c>
      <c r="K36" s="218">
        <f t="shared" si="20"/>
        <v>4.5136064508758495E-3</v>
      </c>
      <c r="L36" s="219">
        <f t="shared" si="21"/>
        <v>5.9048332142500881E-3</v>
      </c>
      <c r="M36" s="52">
        <f t="shared" si="22"/>
        <v>0.27436585831895371</v>
      </c>
      <c r="O36" s="27">
        <f t="shared" si="17"/>
        <v>1.8413528739330083</v>
      </c>
      <c r="P36" s="143">
        <f t="shared" si="18"/>
        <v>1.8739931842110686</v>
      </c>
      <c r="Q36" s="52">
        <f t="shared" si="23"/>
        <v>1.7726265693084026E-2</v>
      </c>
    </row>
    <row r="37" spans="1:17" ht="20.100000000000001" customHeight="1" x14ac:dyDescent="0.25">
      <c r="A37" s="8" t="s">
        <v>131</v>
      </c>
      <c r="B37" s="3"/>
      <c r="C37" s="19">
        <v>1257.0100000000002</v>
      </c>
      <c r="D37" s="140">
        <v>978.15999999999985</v>
      </c>
      <c r="E37" s="214">
        <f t="shared" si="24"/>
        <v>1.1609262200221585E-3</v>
      </c>
      <c r="F37" s="215">
        <f t="shared" si="25"/>
        <v>9.3212629064794736E-4</v>
      </c>
      <c r="G37" s="54">
        <f>(D37-C37)/C37</f>
        <v>-0.22183594402590298</v>
      </c>
      <c r="I37" s="19">
        <v>290.67200000000003</v>
      </c>
      <c r="J37" s="140">
        <v>233.208</v>
      </c>
      <c r="K37" s="214">
        <f>I37/$I$40</f>
        <v>9.7544400459550519E-4</v>
      </c>
      <c r="L37" s="215">
        <f>J37/$J$40</f>
        <v>8.0340107280955551E-4</v>
      </c>
      <c r="M37" s="54">
        <f>(J37-I37)/I37</f>
        <v>-0.19769362030054502</v>
      </c>
      <c r="O37" s="238">
        <f t="shared" si="17"/>
        <v>2.312408015847129</v>
      </c>
      <c r="P37" s="239">
        <f t="shared" si="18"/>
        <v>2.3841498323382684</v>
      </c>
      <c r="Q37" s="54">
        <f t="shared" si="23"/>
        <v>3.1024722280621173E-2</v>
      </c>
    </row>
    <row r="38" spans="1:17" ht="20.100000000000001" customHeight="1" x14ac:dyDescent="0.25">
      <c r="A38" s="8" t="s">
        <v>10</v>
      </c>
      <c r="C38" s="19">
        <v>4205.4000000000015</v>
      </c>
      <c r="D38" s="140">
        <v>5190.3300000000036</v>
      </c>
      <c r="E38" s="214">
        <f t="shared" si="24"/>
        <v>3.8839461306442958E-3</v>
      </c>
      <c r="F38" s="215">
        <f t="shared" si="25"/>
        <v>4.946065112188972E-3</v>
      </c>
      <c r="G38" s="52">
        <f t="shared" si="19"/>
        <v>0.23420602083036138</v>
      </c>
      <c r="I38" s="19">
        <v>2731.4870000000033</v>
      </c>
      <c r="J38" s="140">
        <v>2513.092999999998</v>
      </c>
      <c r="K38" s="214">
        <f t="shared" si="20"/>
        <v>9.1663889806399158E-3</v>
      </c>
      <c r="L38" s="215">
        <f t="shared" si="21"/>
        <v>8.6576001349446957E-3</v>
      </c>
      <c r="M38" s="52">
        <f t="shared" si="22"/>
        <v>-7.9954252024631633E-2</v>
      </c>
      <c r="O38" s="27">
        <f t="shared" si="17"/>
        <v>6.4951895182384609</v>
      </c>
      <c r="P38" s="143">
        <f t="shared" si="18"/>
        <v>4.8418751794201835</v>
      </c>
      <c r="Q38" s="52">
        <f t="shared" si="23"/>
        <v>-0.25454443387306541</v>
      </c>
    </row>
    <row r="39" spans="1:17" ht="20.100000000000001" customHeight="1" thickBot="1" x14ac:dyDescent="0.3">
      <c r="A39" s="8" t="s">
        <v>11</v>
      </c>
      <c r="B39" s="10"/>
      <c r="C39" s="21">
        <v>10385.330000000002</v>
      </c>
      <c r="D39" s="142">
        <v>8230.510000000002</v>
      </c>
      <c r="E39" s="220">
        <f>C39/$C$40</f>
        <v>9.5914924309136156E-3</v>
      </c>
      <c r="F39" s="221">
        <f>D39/$D$40</f>
        <v>7.8431695800695589E-3</v>
      </c>
      <c r="G39" s="55">
        <f t="shared" si="19"/>
        <v>-0.20748690701210259</v>
      </c>
      <c r="I39" s="21">
        <v>2493.2619999999993</v>
      </c>
      <c r="J39" s="142">
        <v>2173.0049999999997</v>
      </c>
      <c r="K39" s="220">
        <f t="shared" si="20"/>
        <v>8.3669478648985707E-3</v>
      </c>
      <c r="L39" s="221">
        <f t="shared" si="21"/>
        <v>7.4859976854161434E-3</v>
      </c>
      <c r="M39" s="55">
        <f t="shared" si="22"/>
        <v>-0.12844899573330026</v>
      </c>
      <c r="O39" s="240">
        <f t="shared" si="17"/>
        <v>2.4007537555378584</v>
      </c>
      <c r="P39" s="241">
        <f t="shared" si="18"/>
        <v>2.6401826861275901</v>
      </c>
      <c r="Q39" s="55">
        <f>(P39-O39)/O39</f>
        <v>9.9730732499089925E-2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1082764.7600000005</v>
      </c>
      <c r="D40" s="226">
        <f>D28+D29+D30+D33+D37+D38+D39</f>
        <v>1049385.7000000002</v>
      </c>
      <c r="E40" s="222">
        <f>C40/$C$40</f>
        <v>1</v>
      </c>
      <c r="F40" s="223">
        <f>D40/$D$40</f>
        <v>1</v>
      </c>
      <c r="G40" s="55">
        <f t="shared" si="19"/>
        <v>-3.0827619472950221E-2</v>
      </c>
      <c r="H40" s="1"/>
      <c r="I40" s="213">
        <f>I28+I29+I30+I33+I37+I38+I39</f>
        <v>297989.42700000008</v>
      </c>
      <c r="J40" s="226">
        <f>J28+J29+J30+J33+J37+J38+J39</f>
        <v>290275.93799999997</v>
      </c>
      <c r="K40" s="222">
        <f>K28+K29+K30+K33+K37+K38+K39</f>
        <v>0.99999999999999989</v>
      </c>
      <c r="L40" s="223">
        <f>L28+L29+L30+L33+L37+L38+L39</f>
        <v>0.99999999999999989</v>
      </c>
      <c r="M40" s="55">
        <f t="shared" si="22"/>
        <v>-2.5885109675384946E-2</v>
      </c>
      <c r="N40" s="1"/>
      <c r="O40" s="24">
        <f t="shared" si="17"/>
        <v>2.752116045963668</v>
      </c>
      <c r="P40" s="242">
        <f t="shared" si="18"/>
        <v>2.7661510729563012</v>
      </c>
      <c r="Q40" s="55">
        <f>(P40-O40)/O40</f>
        <v>5.0997220895599334E-3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17"/>
      <c r="C44" s="353" t="s">
        <v>1</v>
      </c>
      <c r="D44" s="351"/>
      <c r="E44" s="346" t="s">
        <v>105</v>
      </c>
      <c r="F44" s="346"/>
      <c r="G44" s="130" t="s">
        <v>0</v>
      </c>
      <c r="I44" s="347">
        <v>1000</v>
      </c>
      <c r="J44" s="351"/>
      <c r="K44" s="346" t="s">
        <v>105</v>
      </c>
      <c r="L44" s="346"/>
      <c r="M44" s="130" t="s">
        <v>0</v>
      </c>
      <c r="O44" s="345" t="s">
        <v>22</v>
      </c>
      <c r="P44" s="346"/>
      <c r="Q44" s="130" t="s">
        <v>0</v>
      </c>
    </row>
    <row r="45" spans="1:17" ht="15" customHeight="1" x14ac:dyDescent="0.25">
      <c r="A45" s="352"/>
      <c r="B45" s="318"/>
      <c r="C45" s="354" t="str">
        <f>C5</f>
        <v>jan-set</v>
      </c>
      <c r="D45" s="344"/>
      <c r="E45" s="348" t="str">
        <f>C25</f>
        <v>jan-set</v>
      </c>
      <c r="F45" s="348"/>
      <c r="G45" s="131" t="str">
        <f>G25</f>
        <v>2023 /2022</v>
      </c>
      <c r="I45" s="343" t="str">
        <f>C5</f>
        <v>jan-set</v>
      </c>
      <c r="J45" s="344"/>
      <c r="K45" s="355" t="str">
        <f>C25</f>
        <v>jan-set</v>
      </c>
      <c r="L45" s="350"/>
      <c r="M45" s="131" t="str">
        <f>G45</f>
        <v>2023 /2022</v>
      </c>
      <c r="O45" s="343" t="str">
        <f>C5</f>
        <v>jan-set</v>
      </c>
      <c r="P45" s="344"/>
      <c r="Q45" s="131" t="str">
        <f>Q25</f>
        <v>2023 /2022</v>
      </c>
    </row>
    <row r="46" spans="1:17" ht="15.75" customHeight="1" x14ac:dyDescent="0.25">
      <c r="A46" s="352"/>
      <c r="B46" s="318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639775.65999999968</v>
      </c>
      <c r="D47" s="210">
        <f>D48+D49</f>
        <v>658012.05000000005</v>
      </c>
      <c r="E47" s="216">
        <f>C47/$C$60</f>
        <v>0.48622918516204644</v>
      </c>
      <c r="F47" s="217">
        <f>D47/$D$60</f>
        <v>0.48359458917833881</v>
      </c>
      <c r="G47" s="53">
        <f>(D47-C47)/C47</f>
        <v>2.8504351040801353E-2</v>
      </c>
      <c r="H47"/>
      <c r="I47" s="78">
        <f>I48+I49</f>
        <v>204849.40300000005</v>
      </c>
      <c r="J47" s="210">
        <f>J48+J49</f>
        <v>214075.11</v>
      </c>
      <c r="K47" s="216">
        <f>I47/$I$60</f>
        <v>0.54408243646631171</v>
      </c>
      <c r="L47" s="217">
        <f>J47/$J$60</f>
        <v>0.54677758154782119</v>
      </c>
      <c r="M47" s="53">
        <f>(J47-I47)/I47</f>
        <v>4.5036533496755835E-2</v>
      </c>
      <c r="N47"/>
      <c r="O47" s="63">
        <f t="shared" ref="O47" si="26">(I47/C47)*10</f>
        <v>3.2018942858814006</v>
      </c>
      <c r="P47" s="237">
        <f t="shared" ref="P47" si="27">(J47/D47)*10</f>
        <v>3.2533615455826377</v>
      </c>
      <c r="Q47" s="53">
        <f>(P47-O47)/O47</f>
        <v>1.6074003419844163E-2</v>
      </c>
    </row>
    <row r="48" spans="1:17" ht="20.100000000000001" customHeight="1" x14ac:dyDescent="0.25">
      <c r="A48" s="8" t="s">
        <v>4</v>
      </c>
      <c r="C48" s="19">
        <v>300300.69999999978</v>
      </c>
      <c r="D48" s="140">
        <v>316514.6300000003</v>
      </c>
      <c r="E48" s="214">
        <f>C48/$C$60</f>
        <v>0.22822838346896807</v>
      </c>
      <c r="F48" s="215">
        <f>D48/$D$60</f>
        <v>0.2326169596191803</v>
      </c>
      <c r="G48" s="52">
        <f>(D48-C48)/C48</f>
        <v>5.3992315036230448E-2</v>
      </c>
      <c r="I48" s="19">
        <v>115345.15899999994</v>
      </c>
      <c r="J48" s="140">
        <v>122634.77099999998</v>
      </c>
      <c r="K48" s="214">
        <f>I48/$I$60</f>
        <v>0.30635810612205727</v>
      </c>
      <c r="L48" s="215">
        <f>J48/$J$60</f>
        <v>0.31322624802598897</v>
      </c>
      <c r="M48" s="52">
        <f>(J48-I48)/I48</f>
        <v>6.3198248311401098E-2</v>
      </c>
      <c r="O48" s="27">
        <f t="shared" ref="O48:O60" si="28">(I48/C48)*10</f>
        <v>3.8409886823440647</v>
      </c>
      <c r="P48" s="143">
        <f t="shared" ref="P48:P60" si="29">(J48/D48)*10</f>
        <v>3.8745372054365972</v>
      </c>
      <c r="Q48" s="52">
        <f>(P48-O48)/O48</f>
        <v>8.7343457289383794E-3</v>
      </c>
    </row>
    <row r="49" spans="1:17" ht="20.100000000000001" customHeight="1" x14ac:dyDescent="0.25">
      <c r="A49" s="8" t="s">
        <v>5</v>
      </c>
      <c r="C49" s="19">
        <v>339474.9599999999</v>
      </c>
      <c r="D49" s="140">
        <v>341497.41999999969</v>
      </c>
      <c r="E49" s="214">
        <f>C49/$C$60</f>
        <v>0.25800080169307837</v>
      </c>
      <c r="F49" s="215">
        <f>D49/$D$60</f>
        <v>0.25097762955915848</v>
      </c>
      <c r="G49" s="52">
        <f>(D49-C49)/C49</f>
        <v>5.9576117189903749E-3</v>
      </c>
      <c r="I49" s="19">
        <v>89504.244000000093</v>
      </c>
      <c r="J49" s="140">
        <v>91440.339000000007</v>
      </c>
      <c r="K49" s="214">
        <f>I49/$I$60</f>
        <v>0.23772433034425441</v>
      </c>
      <c r="L49" s="215">
        <f>J49/$J$60</f>
        <v>0.23355133352183224</v>
      </c>
      <c r="M49" s="52">
        <f>(J49-I49)/I49</f>
        <v>2.1631320633241836E-2</v>
      </c>
      <c r="O49" s="27">
        <f t="shared" si="28"/>
        <v>2.6365492170615505</v>
      </c>
      <c r="P49" s="143">
        <f t="shared" si="29"/>
        <v>2.6776289847226398</v>
      </c>
      <c r="Q49" s="52">
        <f>(P49-O49)/O49</f>
        <v>1.5580884056802425E-2</v>
      </c>
    </row>
    <row r="50" spans="1:17" ht="20.100000000000001" customHeight="1" x14ac:dyDescent="0.25">
      <c r="A50" s="23" t="s">
        <v>38</v>
      </c>
      <c r="B50" s="15"/>
      <c r="C50" s="78">
        <f>C51+C52</f>
        <v>546583.56999999937</v>
      </c>
      <c r="D50" s="210">
        <f>D51+D52</f>
        <v>561527.52000000083</v>
      </c>
      <c r="E50" s="216">
        <f>C50/$C$60</f>
        <v>0.4154032428555694</v>
      </c>
      <c r="F50" s="217">
        <f>D50/$D$60</f>
        <v>0.41268495059738164</v>
      </c>
      <c r="G50" s="53">
        <f>(D50-C50)/C50</f>
        <v>2.7340649847929905E-2</v>
      </c>
      <c r="I50" s="78">
        <f>I51+I52</f>
        <v>71290.833999999973</v>
      </c>
      <c r="J50" s="210">
        <f>J51+J52</f>
        <v>72579.746999999988</v>
      </c>
      <c r="K50" s="216">
        <f>I50/$I$60</f>
        <v>0.18934929803254225</v>
      </c>
      <c r="L50" s="217">
        <f>J50/$J$60</f>
        <v>0.18537876044540036</v>
      </c>
      <c r="M50" s="53">
        <f>(J50-I50)/I50</f>
        <v>1.807964541416384E-2</v>
      </c>
      <c r="O50" s="63">
        <f t="shared" si="28"/>
        <v>1.3042988833345293</v>
      </c>
      <c r="P50" s="237">
        <f t="shared" si="29"/>
        <v>1.2925412275430399</v>
      </c>
      <c r="Q50" s="53">
        <f>(P50-O50)/O50</f>
        <v>-9.0145410240865202E-3</v>
      </c>
    </row>
    <row r="51" spans="1:17" ht="20.100000000000001" customHeight="1" x14ac:dyDescent="0.25">
      <c r="A51" s="8"/>
      <c r="B51" t="s">
        <v>6</v>
      </c>
      <c r="C51" s="31">
        <v>528419.95999999938</v>
      </c>
      <c r="D51" s="141">
        <v>546812.7300000008</v>
      </c>
      <c r="E51" s="214">
        <f t="shared" ref="E51:E57" si="30">C51/$C$60</f>
        <v>0.4015989082394304</v>
      </c>
      <c r="F51" s="215">
        <f t="shared" ref="F51:F57" si="31">D51/$D$60</f>
        <v>0.40187056988065228</v>
      </c>
      <c r="G51" s="52">
        <f t="shared" ref="G51:G59" si="32">(D51-C51)/C51</f>
        <v>3.4807106832227604E-2</v>
      </c>
      <c r="I51" s="31">
        <v>67325.435999999972</v>
      </c>
      <c r="J51" s="141">
        <v>69356.142999999996</v>
      </c>
      <c r="K51" s="214">
        <f t="shared" ref="K51:K58" si="33">I51/$I$60</f>
        <v>0.17881715405847051</v>
      </c>
      <c r="L51" s="215">
        <f t="shared" ref="L51:L58" si="34">J51/$J$60</f>
        <v>0.17714522783627135</v>
      </c>
      <c r="M51" s="52">
        <f t="shared" ref="M51:M58" si="35">(J51-I51)/I51</f>
        <v>3.0162552530666489E-2</v>
      </c>
      <c r="O51" s="27">
        <f t="shared" si="28"/>
        <v>1.2740895707270417</v>
      </c>
      <c r="P51" s="143">
        <f t="shared" si="29"/>
        <v>1.2683710381065907</v>
      </c>
      <c r="Q51" s="52">
        <f t="shared" ref="Q51:Q58" si="36">(P51-O51)/O51</f>
        <v>-4.4883285695430071E-3</v>
      </c>
    </row>
    <row r="52" spans="1:17" ht="20.100000000000001" customHeight="1" x14ac:dyDescent="0.25">
      <c r="A52" s="8"/>
      <c r="B52" t="s">
        <v>39</v>
      </c>
      <c r="C52" s="31">
        <v>18163.61</v>
      </c>
      <c r="D52" s="141">
        <v>14714.790000000003</v>
      </c>
      <c r="E52" s="218">
        <f t="shared" si="30"/>
        <v>1.3804334616139044E-2</v>
      </c>
      <c r="F52" s="219">
        <f t="shared" si="31"/>
        <v>1.081438071672932E-2</v>
      </c>
      <c r="G52" s="52">
        <f t="shared" si="32"/>
        <v>-0.18987525056968288</v>
      </c>
      <c r="I52" s="31">
        <v>3965.3980000000015</v>
      </c>
      <c r="J52" s="141">
        <v>3223.6039999999989</v>
      </c>
      <c r="K52" s="218">
        <f t="shared" si="33"/>
        <v>1.0532143974071722E-2</v>
      </c>
      <c r="L52" s="219">
        <f t="shared" si="34"/>
        <v>8.2335326091290215E-3</v>
      </c>
      <c r="M52" s="52">
        <f t="shared" si="35"/>
        <v>-0.18706672066713159</v>
      </c>
      <c r="O52" s="27">
        <f t="shared" si="28"/>
        <v>2.1831552207958667</v>
      </c>
      <c r="P52" s="143">
        <f t="shared" si="29"/>
        <v>2.1907237548072369</v>
      </c>
      <c r="Q52" s="52">
        <f t="shared" si="36"/>
        <v>3.4667869417966319E-3</v>
      </c>
    </row>
    <row r="53" spans="1:17" ht="20.100000000000001" customHeight="1" x14ac:dyDescent="0.25">
      <c r="A53" s="23" t="s">
        <v>130</v>
      </c>
      <c r="B53" s="15"/>
      <c r="C53" s="78">
        <f>SUM(C54:C56)</f>
        <v>106778.72999999992</v>
      </c>
      <c r="D53" s="210">
        <f>SUM(D54:D56)</f>
        <v>122687.23999999999</v>
      </c>
      <c r="E53" s="216">
        <f>C53/$C$60</f>
        <v>8.1151781986420299E-2</v>
      </c>
      <c r="F53" s="217">
        <f>D53/$D$60</f>
        <v>9.0166867651168769E-2</v>
      </c>
      <c r="G53" s="53">
        <f>(D53-C53)/C53</f>
        <v>0.1489857577440758</v>
      </c>
      <c r="I53" s="78">
        <f>SUM(I54:I56)</f>
        <v>91136.382999999885</v>
      </c>
      <c r="J53" s="210">
        <f>SUM(J54:J56)</f>
        <v>96761.590000000026</v>
      </c>
      <c r="K53" s="216">
        <f t="shared" si="33"/>
        <v>0.2420593108263385</v>
      </c>
      <c r="L53" s="217">
        <f t="shared" si="34"/>
        <v>0.24714254808474401</v>
      </c>
      <c r="M53" s="53">
        <f t="shared" si="35"/>
        <v>6.1722956461857256E-2</v>
      </c>
      <c r="O53" s="63">
        <f t="shared" si="28"/>
        <v>8.5350690160858775</v>
      </c>
      <c r="P53" s="237">
        <f t="shared" si="29"/>
        <v>7.8868503358621513</v>
      </c>
      <c r="Q53" s="53">
        <f t="shared" si="36"/>
        <v>-7.5947678806350727E-2</v>
      </c>
    </row>
    <row r="54" spans="1:17" ht="20.100000000000001" customHeight="1" x14ac:dyDescent="0.25">
      <c r="A54" s="8"/>
      <c r="B54" s="3" t="s">
        <v>7</v>
      </c>
      <c r="C54" s="31">
        <v>98707.739999999918</v>
      </c>
      <c r="D54" s="141">
        <v>114569.73999999999</v>
      </c>
      <c r="E54" s="214">
        <f>C54/$C$60</f>
        <v>7.5017833578393908E-2</v>
      </c>
      <c r="F54" s="215">
        <f>D54/$D$60</f>
        <v>8.4201051253649656E-2</v>
      </c>
      <c r="G54" s="52">
        <f>(D54-C54)/C54</f>
        <v>0.16069661811728325</v>
      </c>
      <c r="I54" s="31">
        <v>83281.864999999889</v>
      </c>
      <c r="J54" s="141">
        <v>88383.550000000017</v>
      </c>
      <c r="K54" s="214">
        <f t="shared" si="33"/>
        <v>0.22119761814809086</v>
      </c>
      <c r="L54" s="215">
        <f t="shared" si="34"/>
        <v>0.22574386960544338</v>
      </c>
      <c r="M54" s="52">
        <f t="shared" si="35"/>
        <v>6.1258054199436279E-2</v>
      </c>
      <c r="O54" s="27">
        <f t="shared" si="28"/>
        <v>8.4372172840751851</v>
      </c>
      <c r="P54" s="143">
        <f t="shared" si="29"/>
        <v>7.7143886335082907</v>
      </c>
      <c r="Q54" s="52">
        <f t="shared" si="36"/>
        <v>-8.5671451407467764E-2</v>
      </c>
    </row>
    <row r="55" spans="1:17" ht="20.100000000000001" customHeight="1" x14ac:dyDescent="0.25">
      <c r="A55" s="8"/>
      <c r="B55" s="3" t="s">
        <v>8</v>
      </c>
      <c r="C55" s="31">
        <v>7012.3899999999985</v>
      </c>
      <c r="D55" s="141">
        <v>6705.9999999999991</v>
      </c>
      <c r="E55" s="214">
        <f t="shared" si="30"/>
        <v>5.3294129316180678E-3</v>
      </c>
      <c r="F55" s="215">
        <f t="shared" si="31"/>
        <v>4.9284588557761818E-3</v>
      </c>
      <c r="G55" s="52">
        <f t="shared" si="32"/>
        <v>-4.3692663984746923E-2</v>
      </c>
      <c r="I55" s="31">
        <v>7231.6689999999981</v>
      </c>
      <c r="J55" s="141">
        <v>7430.7520000000013</v>
      </c>
      <c r="K55" s="214">
        <f t="shared" si="33"/>
        <v>1.9207398369805811E-2</v>
      </c>
      <c r="L55" s="215">
        <f t="shared" si="34"/>
        <v>1.8979173280077428E-2</v>
      </c>
      <c r="M55" s="52">
        <f t="shared" si="35"/>
        <v>2.7529329674796141E-2</v>
      </c>
      <c r="O55" s="27">
        <f t="shared" si="28"/>
        <v>10.312702231336248</v>
      </c>
      <c r="P55" s="143">
        <f t="shared" si="29"/>
        <v>11.080751565762007</v>
      </c>
      <c r="Q55" s="52">
        <f t="shared" si="36"/>
        <v>7.4476050718497389E-2</v>
      </c>
    </row>
    <row r="56" spans="1:17" ht="20.100000000000001" customHeight="1" x14ac:dyDescent="0.25">
      <c r="A56" s="32"/>
      <c r="B56" s="33" t="s">
        <v>9</v>
      </c>
      <c r="C56" s="211">
        <v>1058.5999999999995</v>
      </c>
      <c r="D56" s="212">
        <v>1411.5000000000011</v>
      </c>
      <c r="E56" s="218">
        <f t="shared" si="30"/>
        <v>8.0453547640831221E-4</v>
      </c>
      <c r="F56" s="219">
        <f t="shared" si="31"/>
        <v>1.0373575417429296E-3</v>
      </c>
      <c r="G56" s="52">
        <f t="shared" si="32"/>
        <v>0.33336482146231045</v>
      </c>
      <c r="I56" s="211">
        <v>622.84900000000005</v>
      </c>
      <c r="J56" s="212">
        <v>947.2879999999999</v>
      </c>
      <c r="K56" s="218">
        <f t="shared" si="33"/>
        <v>1.654294308441825E-3</v>
      </c>
      <c r="L56" s="219">
        <f t="shared" si="34"/>
        <v>2.419505199223172E-3</v>
      </c>
      <c r="M56" s="52">
        <f t="shared" si="35"/>
        <v>0.52089511261959132</v>
      </c>
      <c r="O56" s="27">
        <f t="shared" si="28"/>
        <v>5.8837048932552456</v>
      </c>
      <c r="P56" s="143">
        <f t="shared" si="29"/>
        <v>6.7112150194828137</v>
      </c>
      <c r="Q56" s="52">
        <f t="shared" si="36"/>
        <v>0.14064439689627875</v>
      </c>
    </row>
    <row r="57" spans="1:17" ht="20.100000000000001" customHeight="1" x14ac:dyDescent="0.25">
      <c r="A57" s="8" t="s">
        <v>131</v>
      </c>
      <c r="B57" s="3"/>
      <c r="C57" s="19">
        <v>1657.1499999999999</v>
      </c>
      <c r="D57" s="140">
        <v>881.57999999999947</v>
      </c>
      <c r="E57" s="214">
        <f t="shared" si="30"/>
        <v>1.2594331803608872E-3</v>
      </c>
      <c r="F57" s="215">
        <f t="shared" si="31"/>
        <v>6.4790199195871817E-4</v>
      </c>
      <c r="G57" s="54">
        <f t="shared" si="32"/>
        <v>-0.46801436200706059</v>
      </c>
      <c r="I57" s="19">
        <v>1323.184</v>
      </c>
      <c r="J57" s="140">
        <v>1186.6890000000001</v>
      </c>
      <c r="K57" s="214">
        <f t="shared" si="33"/>
        <v>3.5143923490625942E-3</v>
      </c>
      <c r="L57" s="215">
        <f t="shared" si="34"/>
        <v>3.0309686234397007E-3</v>
      </c>
      <c r="M57" s="54">
        <f t="shared" si="35"/>
        <v>-0.10315647710371338</v>
      </c>
      <c r="O57" s="238">
        <f t="shared" si="28"/>
        <v>7.9846966176869927</v>
      </c>
      <c r="P57" s="239">
        <f t="shared" si="29"/>
        <v>13.460933777989528</v>
      </c>
      <c r="Q57" s="54">
        <f t="shared" si="36"/>
        <v>0.68584160707772657</v>
      </c>
    </row>
    <row r="58" spans="1:17" ht="20.100000000000001" customHeight="1" x14ac:dyDescent="0.25">
      <c r="A58" s="8" t="s">
        <v>10</v>
      </c>
      <c r="C58" s="19">
        <v>10665.16000000002</v>
      </c>
      <c r="D58" s="140">
        <v>7756.1299999999965</v>
      </c>
      <c r="E58" s="214">
        <f>C58/$C$60</f>
        <v>8.1055163249299979E-3</v>
      </c>
      <c r="F58" s="215">
        <f>D58/$D$60</f>
        <v>5.7002337585820607E-3</v>
      </c>
      <c r="G58" s="52">
        <f t="shared" si="32"/>
        <v>-0.27276008986269479</v>
      </c>
      <c r="I58" s="19">
        <v>5754.9789999999957</v>
      </c>
      <c r="J58" s="140">
        <v>4767.1650000000009</v>
      </c>
      <c r="K58" s="214">
        <f t="shared" si="33"/>
        <v>1.5285292269719013E-2</v>
      </c>
      <c r="L58" s="215">
        <f t="shared" si="34"/>
        <v>1.2176001916053761E-2</v>
      </c>
      <c r="M58" s="52">
        <f t="shared" si="35"/>
        <v>-0.17164510939136279</v>
      </c>
      <c r="O58" s="27">
        <f t="shared" si="28"/>
        <v>5.3960550052694796</v>
      </c>
      <c r="P58" s="143">
        <f t="shared" si="29"/>
        <v>6.1463191050175841</v>
      </c>
      <c r="Q58" s="52">
        <f t="shared" si="36"/>
        <v>0.13903937209969863</v>
      </c>
    </row>
    <row r="59" spans="1:17" ht="20.100000000000001" customHeight="1" thickBot="1" x14ac:dyDescent="0.3">
      <c r="A59" s="8" t="s">
        <v>11</v>
      </c>
      <c r="B59" s="10"/>
      <c r="C59" s="21">
        <v>10330.060000000005</v>
      </c>
      <c r="D59" s="142">
        <v>9804.2400000000034</v>
      </c>
      <c r="E59" s="220">
        <f>C59/$C$60</f>
        <v>7.8508404906730191E-3</v>
      </c>
      <c r="F59" s="221">
        <f>D59/$D$60</f>
        <v>7.2054568225701004E-3</v>
      </c>
      <c r="G59" s="55">
        <f t="shared" si="32"/>
        <v>-5.0901930869714333E-2</v>
      </c>
      <c r="I59" s="21">
        <v>2149.5649999999991</v>
      </c>
      <c r="J59" s="142">
        <v>2151.0730000000008</v>
      </c>
      <c r="K59" s="220">
        <f>I59/$I$60</f>
        <v>5.7092700560260196E-3</v>
      </c>
      <c r="L59" s="221">
        <f>J59/$J$60</f>
        <v>5.4941393825410946E-3</v>
      </c>
      <c r="M59" s="55">
        <f>(J59-I59)/I59</f>
        <v>7.015372877775878E-4</v>
      </c>
      <c r="O59" s="240">
        <f t="shared" si="28"/>
        <v>2.0808833636977888</v>
      </c>
      <c r="P59" s="241">
        <f t="shared" si="29"/>
        <v>2.194023198126525</v>
      </c>
      <c r="Q59" s="55">
        <f>(P59-O59)/O59</f>
        <v>5.4371060100016133E-2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1315790.3299999989</v>
      </c>
      <c r="D60" s="226">
        <f>D48+D49+D50+D53+D57+D58+D59</f>
        <v>1360668.7600000007</v>
      </c>
      <c r="E60" s="222">
        <f>E48+E49+E50+E53+E57+E58+E59</f>
        <v>0.99999999999999989</v>
      </c>
      <c r="F60" s="223">
        <f>F48+F49+F50+F53+F57+F58+F59</f>
        <v>1</v>
      </c>
      <c r="G60" s="55">
        <f>(D60-C60)/C60</f>
        <v>3.4107584602785332E-2</v>
      </c>
      <c r="H60" s="1"/>
      <c r="I60" s="213">
        <f>I48+I49+I50+I53+I57+I58+I59</f>
        <v>376504.34799999988</v>
      </c>
      <c r="J60" s="226">
        <f>J48+J49+J50+J53+J57+J58+J59</f>
        <v>391521.37399999995</v>
      </c>
      <c r="K60" s="222">
        <f>K48+K49+K50+K53+K57+K58+K59</f>
        <v>1</v>
      </c>
      <c r="L60" s="223">
        <f>L48+L49+L50+L53+L57+L58+L59</f>
        <v>1</v>
      </c>
      <c r="M60" s="55">
        <f>(J60-I60)/I60</f>
        <v>3.9885398614307836E-2</v>
      </c>
      <c r="N60" s="1"/>
      <c r="O60" s="24">
        <f t="shared" si="28"/>
        <v>2.8614311825805876</v>
      </c>
      <c r="P60" s="242">
        <f t="shared" si="29"/>
        <v>2.8774187040202182</v>
      </c>
      <c r="Q60" s="55">
        <f>(P60-O60)/O60</f>
        <v>5.5872465278763682E-3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topLeftCell="A21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160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17"/>
      <c r="C4" s="353" t="s">
        <v>1</v>
      </c>
      <c r="D4" s="351"/>
      <c r="E4" s="346" t="s">
        <v>104</v>
      </c>
      <c r="F4" s="346"/>
      <c r="G4" s="130" t="s">
        <v>0</v>
      </c>
      <c r="I4" s="347">
        <v>1000</v>
      </c>
      <c r="J4" s="346"/>
      <c r="K4" s="356" t="s">
        <v>104</v>
      </c>
      <c r="L4" s="357"/>
      <c r="M4" s="130" t="s">
        <v>0</v>
      </c>
      <c r="O4" s="345" t="s">
        <v>22</v>
      </c>
      <c r="P4" s="346"/>
      <c r="Q4" s="130" t="s">
        <v>0</v>
      </c>
    </row>
    <row r="5" spans="1:20" x14ac:dyDescent="0.25">
      <c r="A5" s="352"/>
      <c r="B5" s="318"/>
      <c r="C5" s="354" t="s">
        <v>66</v>
      </c>
      <c r="D5" s="344"/>
      <c r="E5" s="348" t="str">
        <f>C5</f>
        <v>set</v>
      </c>
      <c r="F5" s="348"/>
      <c r="G5" s="131" t="s">
        <v>149</v>
      </c>
      <c r="I5" s="343" t="str">
        <f>C5</f>
        <v>set</v>
      </c>
      <c r="J5" s="348"/>
      <c r="K5" s="349" t="str">
        <f>C5</f>
        <v>set</v>
      </c>
      <c r="L5" s="350"/>
      <c r="M5" s="131" t="str">
        <f>G5</f>
        <v>2023 /2022</v>
      </c>
      <c r="O5" s="343" t="str">
        <f>C5</f>
        <v>set</v>
      </c>
      <c r="P5" s="344"/>
      <c r="Q5" s="131" t="str">
        <f>G5</f>
        <v>2023 /2022</v>
      </c>
    </row>
    <row r="6" spans="1:20" ht="19.5" customHeight="1" x14ac:dyDescent="0.25">
      <c r="A6" s="352"/>
      <c r="B6" s="318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124380.41</v>
      </c>
      <c r="D7" s="210">
        <f>D8+D9</f>
        <v>120497.4</v>
      </c>
      <c r="E7" s="216">
        <f t="shared" ref="E7:E19" si="0">C7/$C$20</f>
        <v>0.4103098132370761</v>
      </c>
      <c r="F7" s="217">
        <f t="shared" ref="F7:F19" si="1">D7/$D$20</f>
        <v>0.4511199997603958</v>
      </c>
      <c r="G7" s="53">
        <f>(D7-C7)/C7</f>
        <v>-3.1218822964163E-2</v>
      </c>
      <c r="I7" s="224">
        <f>I8+I9</f>
        <v>38496.409999999989</v>
      </c>
      <c r="J7" s="225">
        <f>J8+J9</f>
        <v>36482.862999999998</v>
      </c>
      <c r="K7" s="229">
        <f t="shared" ref="K7:K19" si="2">I7/$I$20</f>
        <v>0.42126852432989126</v>
      </c>
      <c r="L7" s="230">
        <f t="shared" ref="L7:L19" si="3">J7/$J$20</f>
        <v>0.45820747902964143</v>
      </c>
      <c r="M7" s="53">
        <f>(J7-I7)/I7</f>
        <v>-5.2304799330638675E-2</v>
      </c>
      <c r="O7" s="63">
        <f t="shared" ref="O7:P20" si="4">(I7/C7)*10</f>
        <v>3.0950541166410361</v>
      </c>
      <c r="P7" s="237">
        <f t="shared" si="4"/>
        <v>3.0276888132026087</v>
      </c>
      <c r="Q7" s="53">
        <f>(P7-O7)/O7</f>
        <v>-2.1765468679926289E-2</v>
      </c>
    </row>
    <row r="8" spans="1:20" ht="20.100000000000001" customHeight="1" x14ac:dyDescent="0.25">
      <c r="A8" s="8" t="s">
        <v>4</v>
      </c>
      <c r="C8" s="19">
        <v>55211.469999999994</v>
      </c>
      <c r="D8" s="140">
        <v>58456.340000000004</v>
      </c>
      <c r="E8" s="214">
        <f t="shared" si="0"/>
        <v>0.18213324706233422</v>
      </c>
      <c r="F8" s="215">
        <f t="shared" si="1"/>
        <v>0.21884973523738785</v>
      </c>
      <c r="G8" s="52">
        <f>(D8-C8)/C8</f>
        <v>5.8771664655913172E-2</v>
      </c>
      <c r="I8" s="19">
        <v>20502.759999999984</v>
      </c>
      <c r="J8" s="140">
        <v>20311.238999999994</v>
      </c>
      <c r="K8" s="227">
        <f t="shared" si="2"/>
        <v>0.22436293280048494</v>
      </c>
      <c r="L8" s="228">
        <f t="shared" si="3"/>
        <v>0.25509954134242513</v>
      </c>
      <c r="M8" s="52">
        <f>(J8-I8)/I8</f>
        <v>-9.3412301563296791E-3</v>
      </c>
      <c r="O8" s="27">
        <f t="shared" si="4"/>
        <v>3.7134964890447559</v>
      </c>
      <c r="P8" s="143">
        <f t="shared" si="4"/>
        <v>3.4745998466547841</v>
      </c>
      <c r="Q8" s="52">
        <f>(P8-O8)/O8</f>
        <v>-6.4331996299106409E-2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69168.940000000017</v>
      </c>
      <c r="D9" s="140">
        <v>62041.059999999983</v>
      </c>
      <c r="E9" s="214">
        <f t="shared" si="0"/>
        <v>0.22817656617474188</v>
      </c>
      <c r="F9" s="215">
        <f t="shared" si="1"/>
        <v>0.23227026452300792</v>
      </c>
      <c r="G9" s="52">
        <f>(D9-C9)/C9</f>
        <v>-0.1030502997443655</v>
      </c>
      <c r="I9" s="19">
        <v>17993.650000000001</v>
      </c>
      <c r="J9" s="140">
        <v>16171.624000000005</v>
      </c>
      <c r="K9" s="227">
        <f t="shared" si="2"/>
        <v>0.19690559152940626</v>
      </c>
      <c r="L9" s="228">
        <f t="shared" si="3"/>
        <v>0.2031079376872163</v>
      </c>
      <c r="M9" s="52">
        <f>(J9-I9)/I9</f>
        <v>-0.10125938872880133</v>
      </c>
      <c r="O9" s="27">
        <f t="shared" si="4"/>
        <v>2.601406064629586</v>
      </c>
      <c r="P9" s="143">
        <f t="shared" si="4"/>
        <v>2.6066002096031253</v>
      </c>
      <c r="Q9" s="52">
        <f t="shared" ref="Q9:Q20" si="5">(P9-O9)/O9</f>
        <v>1.9966682803435804E-3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112471.17000000003</v>
      </c>
      <c r="D10" s="210">
        <f>D11+D12</f>
        <v>91795.400000000052</v>
      </c>
      <c r="E10" s="216">
        <f t="shared" si="0"/>
        <v>0.3710232564537731</v>
      </c>
      <c r="F10" s="217">
        <f t="shared" si="1"/>
        <v>0.34366501539456834</v>
      </c>
      <c r="G10" s="53">
        <f>(D10-C10)/C10</f>
        <v>-0.18383173216745208</v>
      </c>
      <c r="I10" s="224">
        <f>I11+I12</f>
        <v>15036.08</v>
      </c>
      <c r="J10" s="225">
        <f>J11+J12</f>
        <v>12392.509000000002</v>
      </c>
      <c r="K10" s="229">
        <f t="shared" si="2"/>
        <v>0.16454072557171417</v>
      </c>
      <c r="L10" s="230">
        <f t="shared" si="3"/>
        <v>0.15564404327977616</v>
      </c>
      <c r="M10" s="53">
        <f>(J10-I10)/I10</f>
        <v>-0.17581517257157439</v>
      </c>
      <c r="O10" s="63">
        <f t="shared" si="4"/>
        <v>1.3368830430055985</v>
      </c>
      <c r="P10" s="237">
        <f t="shared" si="4"/>
        <v>1.3500141619296822</v>
      </c>
      <c r="Q10" s="53">
        <f t="shared" si="5"/>
        <v>9.8221897515897404E-3</v>
      </c>
      <c r="T10" s="2"/>
    </row>
    <row r="11" spans="1:20" ht="20.100000000000001" customHeight="1" x14ac:dyDescent="0.25">
      <c r="A11" s="8"/>
      <c r="B11" t="s">
        <v>6</v>
      </c>
      <c r="C11" s="19">
        <v>108917.43000000002</v>
      </c>
      <c r="D11" s="140">
        <v>88443.770000000048</v>
      </c>
      <c r="E11" s="214">
        <f t="shared" si="0"/>
        <v>0.35930007274909542</v>
      </c>
      <c r="F11" s="215">
        <f t="shared" si="1"/>
        <v>0.33111713199793957</v>
      </c>
      <c r="G11" s="52">
        <f t="shared" ref="G11:G19" si="6">(D11-C11)/C11</f>
        <v>-0.18797413784001302</v>
      </c>
      <c r="I11" s="8">
        <v>14174.432000000001</v>
      </c>
      <c r="J11" s="307">
        <v>11714.597000000002</v>
      </c>
      <c r="K11" s="227">
        <f t="shared" si="2"/>
        <v>0.15511165981073016</v>
      </c>
      <c r="L11" s="228">
        <f t="shared" si="3"/>
        <v>0.14712978965543907</v>
      </c>
      <c r="M11" s="52">
        <f t="shared" ref="M11:M19" si="7">(J11-I11)/I11</f>
        <v>-0.17354028718752179</v>
      </c>
      <c r="O11" s="27">
        <f t="shared" si="4"/>
        <v>1.3013924401264332</v>
      </c>
      <c r="P11" s="143">
        <f t="shared" si="4"/>
        <v>1.3245248365147706</v>
      </c>
      <c r="Q11" s="52">
        <f t="shared" si="5"/>
        <v>1.7775112007020769E-2</v>
      </c>
    </row>
    <row r="12" spans="1:20" ht="20.100000000000001" customHeight="1" x14ac:dyDescent="0.25">
      <c r="A12" s="8"/>
      <c r="B12" t="s">
        <v>39</v>
      </c>
      <c r="C12" s="19">
        <v>3553.7400000000007</v>
      </c>
      <c r="D12" s="140">
        <v>3351.6299999999992</v>
      </c>
      <c r="E12" s="218">
        <f t="shared" si="0"/>
        <v>1.1723183704677665E-2</v>
      </c>
      <c r="F12" s="219">
        <f t="shared" si="1"/>
        <v>1.2547883396628766E-2</v>
      </c>
      <c r="G12" s="52">
        <f t="shared" si="6"/>
        <v>-5.68724780090838E-2</v>
      </c>
      <c r="I12" s="8">
        <v>861.64800000000002</v>
      </c>
      <c r="J12" s="307">
        <v>677.91200000000003</v>
      </c>
      <c r="K12" s="231">
        <f t="shared" si="2"/>
        <v>9.4290657609840053E-3</v>
      </c>
      <c r="L12" s="232">
        <f t="shared" si="3"/>
        <v>8.5142536243370572E-3</v>
      </c>
      <c r="M12" s="52">
        <f t="shared" si="7"/>
        <v>-0.21323788832562715</v>
      </c>
      <c r="O12" s="27">
        <f t="shared" si="4"/>
        <v>2.4246230731567304</v>
      </c>
      <c r="P12" s="143">
        <f t="shared" si="4"/>
        <v>2.0226337632733928</v>
      </c>
      <c r="Q12" s="52">
        <f t="shared" si="5"/>
        <v>-0.16579455765055015</v>
      </c>
    </row>
    <row r="13" spans="1:20" ht="20.100000000000001" customHeight="1" x14ac:dyDescent="0.25">
      <c r="A13" s="23" t="s">
        <v>130</v>
      </c>
      <c r="B13" s="15"/>
      <c r="C13" s="78">
        <f>SUM(C14:C16)</f>
        <v>63114.529999999984</v>
      </c>
      <c r="D13" s="210">
        <f>SUM(D14:D16)</f>
        <v>52323.589999999982</v>
      </c>
      <c r="E13" s="216">
        <f t="shared" si="0"/>
        <v>0.20820409754917055</v>
      </c>
      <c r="F13" s="217">
        <f t="shared" si="1"/>
        <v>0.19588985246372984</v>
      </c>
      <c r="G13" s="53">
        <f t="shared" si="6"/>
        <v>-0.17097394213345177</v>
      </c>
      <c r="I13" s="224">
        <f>SUM(I14:I16)</f>
        <v>36737.507999999994</v>
      </c>
      <c r="J13" s="225">
        <f>SUM(J14:J16)</f>
        <v>29590.462</v>
      </c>
      <c r="K13" s="229">
        <f t="shared" si="2"/>
        <v>0.40202075421364164</v>
      </c>
      <c r="L13" s="230">
        <f t="shared" si="3"/>
        <v>0.37164218708225838</v>
      </c>
      <c r="M13" s="53">
        <f t="shared" si="7"/>
        <v>-0.19454357110994017</v>
      </c>
      <c r="O13" s="63">
        <f t="shared" si="4"/>
        <v>5.8207686882877852</v>
      </c>
      <c r="P13" s="237">
        <f t="shared" si="4"/>
        <v>5.6552812985500447</v>
      </c>
      <c r="Q13" s="53">
        <f t="shared" si="5"/>
        <v>-2.8430504388659978E-2</v>
      </c>
    </row>
    <row r="14" spans="1:20" ht="20.100000000000001" customHeight="1" x14ac:dyDescent="0.25">
      <c r="A14" s="8"/>
      <c r="B14" s="3" t="s">
        <v>7</v>
      </c>
      <c r="C14" s="31">
        <v>60622.449999999983</v>
      </c>
      <c r="D14" s="141">
        <v>48865.739999999983</v>
      </c>
      <c r="E14" s="214">
        <f t="shared" si="0"/>
        <v>0.19998314957696292</v>
      </c>
      <c r="F14" s="215">
        <f t="shared" si="1"/>
        <v>0.18294430101472361</v>
      </c>
      <c r="G14" s="52">
        <f t="shared" si="6"/>
        <v>-0.1939332705952993</v>
      </c>
      <c r="I14" s="31">
        <v>35268.728999999999</v>
      </c>
      <c r="J14" s="141">
        <v>27767.969000000001</v>
      </c>
      <c r="K14" s="227">
        <f t="shared" si="2"/>
        <v>0.38594781749313367</v>
      </c>
      <c r="L14" s="228">
        <f t="shared" si="3"/>
        <v>0.34875253823317631</v>
      </c>
      <c r="M14" s="52">
        <f t="shared" si="7"/>
        <v>-0.21267451968569659</v>
      </c>
      <c r="O14" s="27">
        <f t="shared" si="4"/>
        <v>5.8177670153548746</v>
      </c>
      <c r="P14" s="143">
        <f t="shared" si="4"/>
        <v>5.6825025058456111</v>
      </c>
      <c r="Q14" s="52">
        <f t="shared" si="5"/>
        <v>-2.3250245180368841E-2</v>
      </c>
      <c r="S14" s="119"/>
    </row>
    <row r="15" spans="1:20" ht="20.100000000000001" customHeight="1" x14ac:dyDescent="0.25">
      <c r="A15" s="8"/>
      <c r="B15" s="3" t="s">
        <v>8</v>
      </c>
      <c r="C15" s="31">
        <v>1598.79</v>
      </c>
      <c r="D15" s="141">
        <v>2078.6899999999996</v>
      </c>
      <c r="E15" s="214">
        <f t="shared" si="0"/>
        <v>5.2741362269613425E-3</v>
      </c>
      <c r="F15" s="215">
        <f t="shared" si="1"/>
        <v>7.7822312539684423E-3</v>
      </c>
      <c r="G15" s="52">
        <f t="shared" si="6"/>
        <v>0.30016449940267304</v>
      </c>
      <c r="I15" s="31">
        <v>1239.4199999999996</v>
      </c>
      <c r="J15" s="141">
        <v>1442.7849999999996</v>
      </c>
      <c r="K15" s="227">
        <f t="shared" si="2"/>
        <v>1.3563047422472741E-2</v>
      </c>
      <c r="L15" s="228">
        <f t="shared" si="3"/>
        <v>1.8120696219257274E-2</v>
      </c>
      <c r="M15" s="52">
        <f t="shared" si="7"/>
        <v>0.16408077971954629</v>
      </c>
      <c r="O15" s="27">
        <f t="shared" si="4"/>
        <v>7.752237629707464</v>
      </c>
      <c r="P15" s="143">
        <f t="shared" si="4"/>
        <v>6.9408377391530243</v>
      </c>
      <c r="Q15" s="52">
        <f t="shared" si="5"/>
        <v>-0.10466654007677245</v>
      </c>
    </row>
    <row r="16" spans="1:20" ht="20.100000000000001" customHeight="1" x14ac:dyDescent="0.25">
      <c r="A16" s="32"/>
      <c r="B16" s="33" t="s">
        <v>9</v>
      </c>
      <c r="C16" s="211">
        <v>893.28999999999951</v>
      </c>
      <c r="D16" s="212">
        <v>1379.1599999999999</v>
      </c>
      <c r="E16" s="218">
        <f t="shared" si="0"/>
        <v>2.9468117452462772E-3</v>
      </c>
      <c r="F16" s="219">
        <f t="shared" si="1"/>
        <v>5.1633201950377966E-3</v>
      </c>
      <c r="G16" s="52">
        <f t="shared" si="6"/>
        <v>0.54391071208678099</v>
      </c>
      <c r="I16" s="211">
        <v>229.3589999999999</v>
      </c>
      <c r="J16" s="212">
        <v>379.70799999999986</v>
      </c>
      <c r="K16" s="231">
        <f t="shared" si="2"/>
        <v>2.5098892980353108E-3</v>
      </c>
      <c r="L16" s="232">
        <f t="shared" si="3"/>
        <v>4.7689526298247764E-3</v>
      </c>
      <c r="M16" s="52">
        <f t="shared" si="7"/>
        <v>0.65551820508460545</v>
      </c>
      <c r="O16" s="27">
        <f t="shared" si="4"/>
        <v>2.5675760391362266</v>
      </c>
      <c r="P16" s="143">
        <f t="shared" si="4"/>
        <v>2.7531830969575677</v>
      </c>
      <c r="Q16" s="52">
        <f t="shared" si="5"/>
        <v>7.2288826111565632E-2</v>
      </c>
    </row>
    <row r="17" spans="1:17" ht="20.100000000000001" customHeight="1" x14ac:dyDescent="0.25">
      <c r="A17" s="8" t="s">
        <v>131</v>
      </c>
      <c r="B17" s="3"/>
      <c r="C17" s="19">
        <v>75.28</v>
      </c>
      <c r="D17" s="140">
        <v>295.2600000000001</v>
      </c>
      <c r="E17" s="214">
        <f t="shared" si="0"/>
        <v>2.4833591351312547E-4</v>
      </c>
      <c r="F17" s="215">
        <f t="shared" si="1"/>
        <v>1.1053988810485083E-3</v>
      </c>
      <c r="G17" s="54">
        <f t="shared" si="6"/>
        <v>2.9221572794899058</v>
      </c>
      <c r="I17" s="31">
        <v>35.775999999999996</v>
      </c>
      <c r="J17" s="141">
        <v>179.66199999999998</v>
      </c>
      <c r="K17" s="227">
        <f t="shared" si="2"/>
        <v>3.9149891448127743E-4</v>
      </c>
      <c r="L17" s="228">
        <f t="shared" si="3"/>
        <v>2.256469622392942E-3</v>
      </c>
      <c r="M17" s="54">
        <f t="shared" si="7"/>
        <v>4.0218582289803217</v>
      </c>
      <c r="O17" s="238">
        <f t="shared" si="4"/>
        <v>4.7523910733262484</v>
      </c>
      <c r="P17" s="239">
        <f t="shared" si="4"/>
        <v>6.0848743480322396</v>
      </c>
      <c r="Q17" s="54">
        <f t="shared" si="5"/>
        <v>0.28038165507565693</v>
      </c>
    </row>
    <row r="18" spans="1:17" ht="20.100000000000001" customHeight="1" x14ac:dyDescent="0.25">
      <c r="A18" s="8" t="s">
        <v>10</v>
      </c>
      <c r="C18" s="19">
        <v>1404.5800000000002</v>
      </c>
      <c r="D18" s="140">
        <v>1155.1200000000003</v>
      </c>
      <c r="E18" s="214">
        <f t="shared" si="0"/>
        <v>4.6334704755880158E-3</v>
      </c>
      <c r="F18" s="215">
        <f t="shared" si="1"/>
        <v>4.3245558337626257E-3</v>
      </c>
      <c r="G18" s="52">
        <f t="shared" si="6"/>
        <v>-0.17760469321790129</v>
      </c>
      <c r="I18" s="19">
        <v>732.04999999999973</v>
      </c>
      <c r="J18" s="140">
        <v>700.5980000000003</v>
      </c>
      <c r="K18" s="227">
        <f t="shared" si="2"/>
        <v>8.0108670713891737E-3</v>
      </c>
      <c r="L18" s="228">
        <f t="shared" si="3"/>
        <v>8.7991790390246748E-3</v>
      </c>
      <c r="M18" s="52">
        <f t="shared" si="7"/>
        <v>-4.2964278396283646E-2</v>
      </c>
      <c r="O18" s="27">
        <f t="shared" si="4"/>
        <v>5.2118782838998108</v>
      </c>
      <c r="P18" s="143">
        <f t="shared" si="4"/>
        <v>6.0651534039753452</v>
      </c>
      <c r="Q18" s="52">
        <f t="shared" si="5"/>
        <v>0.16371739200269037</v>
      </c>
    </row>
    <row r="19" spans="1:17" ht="20.100000000000001" customHeight="1" thickBot="1" x14ac:dyDescent="0.3">
      <c r="A19" s="8" t="s">
        <v>11</v>
      </c>
      <c r="B19" s="10"/>
      <c r="C19" s="21">
        <v>1691.8200000000004</v>
      </c>
      <c r="D19" s="142">
        <v>1040.4299999999998</v>
      </c>
      <c r="E19" s="220">
        <f t="shared" si="0"/>
        <v>5.5810263708790655E-3</v>
      </c>
      <c r="F19" s="221">
        <f t="shared" si="1"/>
        <v>3.8951776664949496E-3</v>
      </c>
      <c r="G19" s="55">
        <f t="shared" si="6"/>
        <v>-0.38502322942156991</v>
      </c>
      <c r="I19" s="21">
        <v>344.29399999999998</v>
      </c>
      <c r="J19" s="142">
        <v>274.74299999999999</v>
      </c>
      <c r="K19" s="233">
        <f t="shared" si="2"/>
        <v>3.7676298988824053E-3</v>
      </c>
      <c r="L19" s="234">
        <f t="shared" si="3"/>
        <v>3.450641946906436E-3</v>
      </c>
      <c r="M19" s="55">
        <f t="shared" si="7"/>
        <v>-0.20201049103382571</v>
      </c>
      <c r="O19" s="240">
        <f t="shared" si="4"/>
        <v>2.0350510101547439</v>
      </c>
      <c r="P19" s="241">
        <f t="shared" si="4"/>
        <v>2.6406678008131257</v>
      </c>
      <c r="Q19" s="55">
        <f t="shared" si="5"/>
        <v>0.29759292894202743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303137.79000000004</v>
      </c>
      <c r="D20" s="145">
        <f>D8+D9+D10+D13+D17+D18+D19</f>
        <v>267107.20000000001</v>
      </c>
      <c r="E20" s="222">
        <f>E8+E9+E10+E13+E17+E18+E19</f>
        <v>1</v>
      </c>
      <c r="F20" s="223">
        <f>F8+F9+F10+F13+F17+F18+F19</f>
        <v>1</v>
      </c>
      <c r="G20" s="55">
        <f>(D20-C20)/C20</f>
        <v>-0.11885878695625518</v>
      </c>
      <c r="H20" s="1"/>
      <c r="I20" s="213">
        <f>I8+I9+I10+I13+I17+I18+I19</f>
        <v>91382.117999999988</v>
      </c>
      <c r="J20" s="226">
        <f>J8+J9+J10+J13+J17+J18+J19</f>
        <v>79620.837</v>
      </c>
      <c r="K20" s="235">
        <f>K8+K9+K10+K13+K17+K18+K19</f>
        <v>0.99999999999999989</v>
      </c>
      <c r="L20" s="236">
        <f>L8+L9+L10+L13+L17+L18+L19</f>
        <v>1</v>
      </c>
      <c r="M20" s="55">
        <f>(J20-I20)/I20</f>
        <v>-0.12870440363398</v>
      </c>
      <c r="N20" s="1"/>
      <c r="O20" s="24">
        <f t="shared" si="4"/>
        <v>3.0145406153419527</v>
      </c>
      <c r="P20" s="242">
        <f t="shared" si="4"/>
        <v>2.980857011716644</v>
      </c>
      <c r="Q20" s="55">
        <f t="shared" si="5"/>
        <v>-1.1173710333800851E-2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4" t="s">
        <v>2</v>
      </c>
      <c r="B24" s="317"/>
      <c r="C24" s="353" t="s">
        <v>1</v>
      </c>
      <c r="D24" s="351"/>
      <c r="E24" s="346" t="s">
        <v>105</v>
      </c>
      <c r="F24" s="346"/>
      <c r="G24" s="130" t="s">
        <v>0</v>
      </c>
      <c r="I24" s="347">
        <v>1000</v>
      </c>
      <c r="J24" s="351"/>
      <c r="K24" s="346" t="s">
        <v>105</v>
      </c>
      <c r="L24" s="346"/>
      <c r="M24" s="130" t="s">
        <v>0</v>
      </c>
      <c r="O24" s="345" t="s">
        <v>22</v>
      </c>
      <c r="P24" s="346"/>
      <c r="Q24" s="130" t="s">
        <v>0</v>
      </c>
    </row>
    <row r="25" spans="1:17" ht="15" customHeight="1" x14ac:dyDescent="0.25">
      <c r="A25" s="352"/>
      <c r="B25" s="318"/>
      <c r="C25" s="354" t="str">
        <f>C5</f>
        <v>set</v>
      </c>
      <c r="D25" s="344"/>
      <c r="E25" s="348" t="str">
        <f>C5</f>
        <v>set</v>
      </c>
      <c r="F25" s="348"/>
      <c r="G25" s="131" t="str">
        <f>G5</f>
        <v>2023 /2022</v>
      </c>
      <c r="I25" s="343" t="str">
        <f>C5</f>
        <v>set</v>
      </c>
      <c r="J25" s="344"/>
      <c r="K25" s="355" t="str">
        <f>C5</f>
        <v>set</v>
      </c>
      <c r="L25" s="350"/>
      <c r="M25" s="131" t="str">
        <f>G5</f>
        <v>2023 /2022</v>
      </c>
      <c r="O25" s="343" t="str">
        <f>C5</f>
        <v>set</v>
      </c>
      <c r="P25" s="344"/>
      <c r="Q25" s="131" t="str">
        <f>G5</f>
        <v>2023 /2022</v>
      </c>
    </row>
    <row r="26" spans="1:17" ht="19.5" customHeight="1" x14ac:dyDescent="0.25">
      <c r="A26" s="352"/>
      <c r="B26" s="318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43925.68</v>
      </c>
      <c r="D27" s="210">
        <f>D28+D29</f>
        <v>44020.560000000005</v>
      </c>
      <c r="E27" s="216">
        <f>C27/$C$40</f>
        <v>0.36934558944709589</v>
      </c>
      <c r="F27" s="217">
        <f>D27/$D$40</f>
        <v>0.37785969497788624</v>
      </c>
      <c r="G27" s="53">
        <f>(D27-C27)/C27</f>
        <v>2.1600120931538147E-3</v>
      </c>
      <c r="I27" s="78">
        <f>I28+I29</f>
        <v>11697.707999999999</v>
      </c>
      <c r="J27" s="210">
        <f>J28+J29</f>
        <v>11522.367999999999</v>
      </c>
      <c r="K27" s="216">
        <f>I27/$I$40</f>
        <v>0.31867078764210799</v>
      </c>
      <c r="L27" s="217">
        <f>J27/$J$40</f>
        <v>0.32976149864115811</v>
      </c>
      <c r="M27" s="53">
        <f>(J27-I27)/I27</f>
        <v>-1.4989261144148936E-2</v>
      </c>
      <c r="O27" s="63">
        <f t="shared" ref="O27:P40" si="8">(I27/C27)*10</f>
        <v>2.663068164226484</v>
      </c>
      <c r="P27" s="237">
        <f t="shared" si="8"/>
        <v>2.6174969150778633</v>
      </c>
      <c r="Q27" s="53">
        <f>(P27-O27)/O27</f>
        <v>-1.7112310439810804E-2</v>
      </c>
    </row>
    <row r="28" spans="1:17" ht="20.100000000000001" customHeight="1" x14ac:dyDescent="0.25">
      <c r="A28" s="8" t="s">
        <v>4</v>
      </c>
      <c r="C28" s="19">
        <v>20892.310000000001</v>
      </c>
      <c r="D28" s="140">
        <v>22149.280000000002</v>
      </c>
      <c r="E28" s="214">
        <f>C28/$C$40</f>
        <v>0.17567132829500776</v>
      </c>
      <c r="F28" s="215">
        <f>D28/$D$40</f>
        <v>0.19012298309653025</v>
      </c>
      <c r="G28" s="52">
        <f>(D28-C28)/C28</f>
        <v>6.0164242249899656E-2</v>
      </c>
      <c r="I28" s="19">
        <v>6117.8769999999995</v>
      </c>
      <c r="J28" s="140">
        <v>6436.2580000000007</v>
      </c>
      <c r="K28" s="214">
        <f>I28/$I$40</f>
        <v>0.16666416038830315</v>
      </c>
      <c r="L28" s="215">
        <f>J28/$J$40</f>
        <v>0.18420085903532535</v>
      </c>
      <c r="M28" s="52">
        <f>(J28-I28)/I28</f>
        <v>5.2041092032416025E-2</v>
      </c>
      <c r="O28" s="27">
        <f t="shared" si="8"/>
        <v>2.928291318671798</v>
      </c>
      <c r="P28" s="143">
        <f t="shared" si="8"/>
        <v>2.9058542760757913</v>
      </c>
      <c r="Q28" s="52">
        <f>(P28-O28)/O28</f>
        <v>-7.6621620441041571E-3</v>
      </c>
    </row>
    <row r="29" spans="1:17" ht="20.100000000000001" customHeight="1" x14ac:dyDescent="0.25">
      <c r="A29" s="8" t="s">
        <v>5</v>
      </c>
      <c r="C29" s="19">
        <v>23033.37</v>
      </c>
      <c r="D29" s="140">
        <v>21871.280000000002</v>
      </c>
      <c r="E29" s="214">
        <f>C29/$C$40</f>
        <v>0.19367426115208813</v>
      </c>
      <c r="F29" s="215">
        <f>D29/$D$40</f>
        <v>0.18773671188135596</v>
      </c>
      <c r="G29" s="52">
        <f t="shared" ref="G29:G40" si="9">(D29-C29)/C29</f>
        <v>-5.0452452246457925E-2</v>
      </c>
      <c r="I29" s="19">
        <v>5579.8309999999992</v>
      </c>
      <c r="J29" s="140">
        <v>5086.1099999999979</v>
      </c>
      <c r="K29" s="214">
        <f t="shared" ref="K29:K33" si="10">I29/$I$40</f>
        <v>0.15200662725380484</v>
      </c>
      <c r="L29" s="215">
        <f t="shared" ref="L29:L33" si="11">J29/$J$40</f>
        <v>0.14556063960583279</v>
      </c>
      <c r="M29" s="52">
        <f t="shared" ref="M29:M40" si="12">(J29-I29)/I29</f>
        <v>-8.8483145815706862E-2</v>
      </c>
      <c r="O29" s="27">
        <f t="shared" si="8"/>
        <v>2.4224987485548137</v>
      </c>
      <c r="P29" s="143">
        <f t="shared" si="8"/>
        <v>2.3254743206616153</v>
      </c>
      <c r="Q29" s="52">
        <f t="shared" ref="Q29:Q38" si="13">(P29-O29)/O29</f>
        <v>-4.0051384113647177E-2</v>
      </c>
    </row>
    <row r="30" spans="1:17" ht="20.100000000000001" customHeight="1" x14ac:dyDescent="0.25">
      <c r="A30" s="23" t="s">
        <v>38</v>
      </c>
      <c r="B30" s="15"/>
      <c r="C30" s="78">
        <f>C31+C32</f>
        <v>31354.050000000007</v>
      </c>
      <c r="D30" s="210">
        <f>D31+D32</f>
        <v>31419.960000000006</v>
      </c>
      <c r="E30" s="216">
        <f>C30/$C$40</f>
        <v>0.26363803767645072</v>
      </c>
      <c r="F30" s="217">
        <f>D30/$D$40</f>
        <v>0.26969980622276013</v>
      </c>
      <c r="G30" s="53">
        <f>(D30-C30)/C30</f>
        <v>2.102120778655384E-3</v>
      </c>
      <c r="I30" s="78">
        <f>I31+I32</f>
        <v>4629.351999999999</v>
      </c>
      <c r="J30" s="210">
        <f>J31+J32</f>
        <v>4247.4169999999995</v>
      </c>
      <c r="K30" s="216">
        <f t="shared" si="10"/>
        <v>0.12611352994215344</v>
      </c>
      <c r="L30" s="217">
        <f t="shared" si="11"/>
        <v>0.12155787727608873</v>
      </c>
      <c r="M30" s="53">
        <f t="shared" si="12"/>
        <v>-8.2502907534358932E-2</v>
      </c>
      <c r="O30" s="63">
        <f t="shared" si="8"/>
        <v>1.4764765636337245</v>
      </c>
      <c r="P30" s="237">
        <f t="shared" si="8"/>
        <v>1.3518212626623327</v>
      </c>
      <c r="Q30" s="53">
        <f t="shared" si="13"/>
        <v>-8.4427551402919201E-2</v>
      </c>
    </row>
    <row r="31" spans="1:17" ht="20.100000000000001" customHeight="1" x14ac:dyDescent="0.25">
      <c r="A31" s="8"/>
      <c r="B31" t="s">
        <v>6</v>
      </c>
      <c r="C31" s="31">
        <v>30167.130000000008</v>
      </c>
      <c r="D31" s="141">
        <v>29450.560000000009</v>
      </c>
      <c r="E31" s="214">
        <f t="shared" ref="E31:E38" si="14">C31/$C$40</f>
        <v>0.25365791518258052</v>
      </c>
      <c r="F31" s="215">
        <f t="shared" ref="F31:F38" si="15">D31/$D$40</f>
        <v>0.25279504891641402</v>
      </c>
      <c r="G31" s="52">
        <f>(D31-C31)/C31</f>
        <v>-2.3753336827202307E-2</v>
      </c>
      <c r="I31" s="31">
        <v>4318.7619999999988</v>
      </c>
      <c r="J31" s="141">
        <v>3903.0829999999996</v>
      </c>
      <c r="K31" s="214">
        <f>I31/$I$40</f>
        <v>0.11765238867125127</v>
      </c>
      <c r="L31" s="215">
        <f>J31/$J$40</f>
        <v>0.1117032973951906</v>
      </c>
      <c r="M31" s="52">
        <f>(J31-I31)/I31</f>
        <v>-9.6249573373110006E-2</v>
      </c>
      <c r="O31" s="27">
        <f t="shared" si="8"/>
        <v>1.4316118238625941</v>
      </c>
      <c r="P31" s="143">
        <f t="shared" si="8"/>
        <v>1.3253000961611592</v>
      </c>
      <c r="Q31" s="52">
        <f t="shared" si="13"/>
        <v>-7.4260163215611102E-2</v>
      </c>
    </row>
    <row r="32" spans="1:17" ht="20.100000000000001" customHeight="1" x14ac:dyDescent="0.25">
      <c r="A32" s="8"/>
      <c r="B32" t="s">
        <v>39</v>
      </c>
      <c r="C32" s="31">
        <v>1186.9199999999998</v>
      </c>
      <c r="D32" s="141">
        <v>1969.3999999999994</v>
      </c>
      <c r="E32" s="218">
        <f t="shared" si="14"/>
        <v>9.9801224938702599E-3</v>
      </c>
      <c r="F32" s="219">
        <f t="shared" si="15"/>
        <v>1.6904757306346142E-2</v>
      </c>
      <c r="G32" s="52">
        <f>(D32-C32)/C32</f>
        <v>0.65925251912513028</v>
      </c>
      <c r="I32" s="31">
        <v>310.59000000000003</v>
      </c>
      <c r="J32" s="141">
        <v>344.334</v>
      </c>
      <c r="K32" s="218">
        <f>I32/$I$40</f>
        <v>8.4611412709021585E-3</v>
      </c>
      <c r="L32" s="219">
        <f>J32/$J$40</f>
        <v>9.8545798808981414E-3</v>
      </c>
      <c r="M32" s="52">
        <f>(J32-I32)/I32</f>
        <v>0.10864483724524282</v>
      </c>
      <c r="O32" s="27">
        <f t="shared" si="8"/>
        <v>2.6167728237791938</v>
      </c>
      <c r="P32" s="143">
        <f t="shared" si="8"/>
        <v>1.7484208388341633</v>
      </c>
      <c r="Q32" s="52">
        <f t="shared" si="13"/>
        <v>-0.33184079911489595</v>
      </c>
    </row>
    <row r="33" spans="1:17" ht="20.100000000000001" customHeight="1" x14ac:dyDescent="0.25">
      <c r="A33" s="23" t="s">
        <v>130</v>
      </c>
      <c r="B33" s="15"/>
      <c r="C33" s="78">
        <f>SUM(C34:C36)</f>
        <v>42649.030000000006</v>
      </c>
      <c r="D33" s="210">
        <f>SUM(D34:D36)</f>
        <v>40078.53</v>
      </c>
      <c r="E33" s="216">
        <f t="shared" si="14"/>
        <v>0.35861097937918951</v>
      </c>
      <c r="F33" s="217">
        <f t="shared" si="15"/>
        <v>0.3440224549838089</v>
      </c>
      <c r="G33" s="53">
        <f t="shared" si="9"/>
        <v>-6.0271007335923159E-2</v>
      </c>
      <c r="I33" s="78">
        <f>SUM(I34:I36)</f>
        <v>20045.098999999998</v>
      </c>
      <c r="J33" s="210">
        <f>SUM(J34:J36)</f>
        <v>18866.419000000002</v>
      </c>
      <c r="K33" s="216">
        <f t="shared" si="10"/>
        <v>0.54607171650156006</v>
      </c>
      <c r="L33" s="217">
        <f t="shared" si="11"/>
        <v>0.5399427099908648</v>
      </c>
      <c r="M33" s="53">
        <f t="shared" si="12"/>
        <v>-5.8801405770058643E-2</v>
      </c>
      <c r="O33" s="63">
        <f t="shared" si="8"/>
        <v>4.7000128725084709</v>
      </c>
      <c r="P33" s="237">
        <f t="shared" si="8"/>
        <v>4.707363019551865</v>
      </c>
      <c r="Q33" s="53">
        <f t="shared" si="13"/>
        <v>1.5638567899221958E-3</v>
      </c>
    </row>
    <row r="34" spans="1:17" ht="20.100000000000001" customHeight="1" x14ac:dyDescent="0.25">
      <c r="A34" s="8"/>
      <c r="B34" s="3" t="s">
        <v>7</v>
      </c>
      <c r="C34" s="31">
        <v>41193.01</v>
      </c>
      <c r="D34" s="141">
        <v>37806.93</v>
      </c>
      <c r="E34" s="214">
        <f t="shared" si="14"/>
        <v>0.34636815092105838</v>
      </c>
      <c r="F34" s="215">
        <f t="shared" si="15"/>
        <v>0.32452370069463665</v>
      </c>
      <c r="G34" s="52">
        <f t="shared" si="9"/>
        <v>-8.2200353894993389E-2</v>
      </c>
      <c r="I34" s="31">
        <v>19464.282999999999</v>
      </c>
      <c r="J34" s="141">
        <v>17977.872000000003</v>
      </c>
      <c r="K34" s="214">
        <f t="shared" ref="K34:K39" si="16">I34/$I$40</f>
        <v>0.53024903634959031</v>
      </c>
      <c r="L34" s="215">
        <f t="shared" ref="L34:L39" si="17">J34/$J$40</f>
        <v>0.51451316370896305</v>
      </c>
      <c r="M34" s="52">
        <f t="shared" ref="M34:M39" si="18">(J34-I34)/I34</f>
        <v>-7.6366080373985332E-2</v>
      </c>
      <c r="O34" s="27">
        <f t="shared" ref="O34:P39" si="19">(I34/C34)*10</f>
        <v>4.7251422025241654</v>
      </c>
      <c r="P34" s="143">
        <f t="shared" si="19"/>
        <v>4.7551790108321415</v>
      </c>
      <c r="Q34" s="52">
        <f t="shared" si="13"/>
        <v>6.3568051543359755E-3</v>
      </c>
    </row>
    <row r="35" spans="1:17" ht="20.100000000000001" customHeight="1" x14ac:dyDescent="0.25">
      <c r="A35" s="8"/>
      <c r="B35" s="3" t="s">
        <v>8</v>
      </c>
      <c r="C35" s="31">
        <v>706.51</v>
      </c>
      <c r="D35" s="141">
        <v>1171.3800000000001</v>
      </c>
      <c r="E35" s="214">
        <f t="shared" si="14"/>
        <v>5.9406331876994895E-3</v>
      </c>
      <c r="F35" s="215">
        <f t="shared" si="15"/>
        <v>1.0054785525290827E-2</v>
      </c>
      <c r="G35" s="52">
        <f t="shared" si="9"/>
        <v>0.6579807787575549</v>
      </c>
      <c r="I35" s="31">
        <v>443.93999999999994</v>
      </c>
      <c r="J35" s="141">
        <v>655.78800000000001</v>
      </c>
      <c r="K35" s="214">
        <f t="shared" si="16"/>
        <v>1.2093882790187397E-2</v>
      </c>
      <c r="L35" s="215">
        <f t="shared" si="17"/>
        <v>1.8768158912377025E-2</v>
      </c>
      <c r="M35" s="52">
        <f t="shared" si="18"/>
        <v>0.47719962157048273</v>
      </c>
      <c r="O35" s="27">
        <f t="shared" si="19"/>
        <v>6.2835628653522235</v>
      </c>
      <c r="P35" s="143">
        <f t="shared" si="19"/>
        <v>5.5984223736106129</v>
      </c>
      <c r="Q35" s="52">
        <f t="shared" si="13"/>
        <v>-0.10903694391592679</v>
      </c>
    </row>
    <row r="36" spans="1:17" ht="20.100000000000001" customHeight="1" x14ac:dyDescent="0.25">
      <c r="A36" s="32"/>
      <c r="B36" s="33" t="s">
        <v>9</v>
      </c>
      <c r="C36" s="211">
        <v>749.50999999999988</v>
      </c>
      <c r="D36" s="212">
        <v>1100.22</v>
      </c>
      <c r="E36" s="218">
        <f t="shared" si="14"/>
        <v>6.3021952704316198E-3</v>
      </c>
      <c r="F36" s="219">
        <f t="shared" si="15"/>
        <v>9.4439687638814673E-3</v>
      </c>
      <c r="G36" s="52">
        <f t="shared" si="9"/>
        <v>0.46791904043975424</v>
      </c>
      <c r="I36" s="211">
        <v>136.876</v>
      </c>
      <c r="J36" s="212">
        <v>232.75900000000001</v>
      </c>
      <c r="K36" s="218">
        <f t="shared" si="16"/>
        <v>3.7287973617824263E-3</v>
      </c>
      <c r="L36" s="219">
        <f t="shared" si="17"/>
        <v>6.6613873695248529E-3</v>
      </c>
      <c r="M36" s="52">
        <f t="shared" si="18"/>
        <v>0.70050995061223298</v>
      </c>
      <c r="O36" s="27">
        <f t="shared" si="19"/>
        <v>1.8262064548838577</v>
      </c>
      <c r="P36" s="143">
        <f t="shared" si="19"/>
        <v>2.1155677955318026</v>
      </c>
      <c r="Q36" s="52">
        <f t="shared" si="13"/>
        <v>0.15844941292048365</v>
      </c>
    </row>
    <row r="37" spans="1:17" ht="20.100000000000001" customHeight="1" x14ac:dyDescent="0.25">
      <c r="A37" s="8" t="s">
        <v>131</v>
      </c>
      <c r="B37" s="3"/>
      <c r="C37" s="19">
        <v>0.33</v>
      </c>
      <c r="D37" s="140">
        <v>241.13</v>
      </c>
      <c r="E37" s="214">
        <f t="shared" si="14"/>
        <v>2.7747787744558909E-6</v>
      </c>
      <c r="F37" s="215">
        <f t="shared" si="15"/>
        <v>2.0697898493344403E-3</v>
      </c>
      <c r="G37" s="54">
        <f>(D37-C37)/C37</f>
        <v>729.69696969696963</v>
      </c>
      <c r="I37" s="19">
        <v>0.112</v>
      </c>
      <c r="J37" s="140">
        <v>57.353000000000002</v>
      </c>
      <c r="K37" s="214">
        <f t="shared" si="16"/>
        <v>3.05112148601385E-6</v>
      </c>
      <c r="L37" s="215">
        <f t="shared" si="17"/>
        <v>1.6413996872488663E-3</v>
      </c>
      <c r="M37" s="54">
        <f t="shared" si="18"/>
        <v>511.08035714285711</v>
      </c>
      <c r="O37" s="238">
        <f t="shared" si="19"/>
        <v>3.3939393939393936</v>
      </c>
      <c r="P37" s="239">
        <f t="shared" si="19"/>
        <v>2.3785095176875544</v>
      </c>
      <c r="Q37" s="54">
        <f t="shared" si="13"/>
        <v>-0.2991891599670598</v>
      </c>
    </row>
    <row r="38" spans="1:17" ht="20.100000000000001" customHeight="1" x14ac:dyDescent="0.25">
      <c r="A38" s="8" t="s">
        <v>10</v>
      </c>
      <c r="C38" s="19">
        <v>585.65</v>
      </c>
      <c r="D38" s="140">
        <v>322.03999999999979</v>
      </c>
      <c r="E38" s="214">
        <f t="shared" si="14"/>
        <v>4.9243914826063405E-3</v>
      </c>
      <c r="F38" s="215">
        <f t="shared" si="15"/>
        <v>2.7642977774630395E-3</v>
      </c>
      <c r="G38" s="52">
        <f t="shared" si="9"/>
        <v>-0.4501152565525488</v>
      </c>
      <c r="I38" s="19">
        <v>235.88600000000002</v>
      </c>
      <c r="J38" s="140">
        <v>129.89300000000003</v>
      </c>
      <c r="K38" s="214">
        <f t="shared" si="16"/>
        <v>6.4260432397309202E-3</v>
      </c>
      <c r="L38" s="215">
        <f t="shared" si="17"/>
        <v>3.717439882409238E-3</v>
      </c>
      <c r="M38" s="52">
        <f t="shared" si="18"/>
        <v>-0.44933993539252004</v>
      </c>
      <c r="O38" s="27">
        <f t="shared" si="19"/>
        <v>4.0277640228805609</v>
      </c>
      <c r="P38" s="143">
        <f t="shared" si="19"/>
        <v>4.0334430505527301</v>
      </c>
      <c r="Q38" s="52">
        <f t="shared" si="13"/>
        <v>1.4099703060825562E-3</v>
      </c>
    </row>
    <row r="39" spans="1:17" ht="20.100000000000001" customHeight="1" thickBot="1" x14ac:dyDescent="0.3">
      <c r="A39" s="8" t="s">
        <v>11</v>
      </c>
      <c r="B39" s="10"/>
      <c r="C39" s="21">
        <v>413.66</v>
      </c>
      <c r="D39" s="142">
        <v>417.53</v>
      </c>
      <c r="E39" s="220">
        <f>C39/$C$40</f>
        <v>3.4782272358831025E-3</v>
      </c>
      <c r="F39" s="221">
        <f>D39/$D$40</f>
        <v>3.5839561887471855E-3</v>
      </c>
      <c r="G39" s="55">
        <f t="shared" si="9"/>
        <v>9.3555093555092277E-3</v>
      </c>
      <c r="I39" s="21">
        <v>99.657000000000025</v>
      </c>
      <c r="J39" s="142">
        <v>118.06999999999998</v>
      </c>
      <c r="K39" s="220">
        <f t="shared" si="16"/>
        <v>2.7148715529614494E-3</v>
      </c>
      <c r="L39" s="221">
        <f t="shared" si="17"/>
        <v>3.3790745222302861E-3</v>
      </c>
      <c r="M39" s="55">
        <f t="shared" si="18"/>
        <v>0.18476373962691983</v>
      </c>
      <c r="O39" s="240">
        <f t="shared" si="19"/>
        <v>2.4091524440361654</v>
      </c>
      <c r="P39" s="241">
        <f t="shared" si="19"/>
        <v>2.8278207553948214</v>
      </c>
      <c r="Q39" s="55">
        <f>(P39-O39)/O39</f>
        <v>0.17378240733377648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118928.40000000001</v>
      </c>
      <c r="D40" s="226">
        <f>D28+D29+D30+D33+D37+D38+D39</f>
        <v>116499.75000000001</v>
      </c>
      <c r="E40" s="222">
        <f>C40/$C$40</f>
        <v>1</v>
      </c>
      <c r="F40" s="223">
        <f>D40/$D$40</f>
        <v>1</v>
      </c>
      <c r="G40" s="55">
        <f t="shared" si="9"/>
        <v>-2.0421110516916009E-2</v>
      </c>
      <c r="H40" s="1"/>
      <c r="I40" s="213">
        <f>I28+I29+I30+I33+I37+I38+I39</f>
        <v>36707.813999999998</v>
      </c>
      <c r="J40" s="226">
        <f>J28+J29+J30+J33+J37+J38+J39</f>
        <v>34941.519999999997</v>
      </c>
      <c r="K40" s="222">
        <f>K28+K29+K30+K33+K37+K38+K39</f>
        <v>0.99999999999999989</v>
      </c>
      <c r="L40" s="223">
        <f>L28+L29+L30+L33+L37+L38+L39</f>
        <v>1</v>
      </c>
      <c r="M40" s="55">
        <f t="shared" si="12"/>
        <v>-4.8117656910869215E-2</v>
      </c>
      <c r="N40" s="1"/>
      <c r="O40" s="24">
        <f t="shared" si="8"/>
        <v>3.0865473679962059</v>
      </c>
      <c r="P40" s="242">
        <f t="shared" si="8"/>
        <v>2.9992785392243326</v>
      </c>
      <c r="Q40" s="55">
        <f>(P40-O40)/O40</f>
        <v>-2.8273931473317512E-2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17"/>
      <c r="C44" s="353" t="s">
        <v>1</v>
      </c>
      <c r="D44" s="351"/>
      <c r="E44" s="346" t="s">
        <v>105</v>
      </c>
      <c r="F44" s="346"/>
      <c r="G44" s="130" t="s">
        <v>0</v>
      </c>
      <c r="I44" s="347">
        <v>1000</v>
      </c>
      <c r="J44" s="351"/>
      <c r="K44" s="346" t="s">
        <v>105</v>
      </c>
      <c r="L44" s="346"/>
      <c r="M44" s="130" t="s">
        <v>0</v>
      </c>
      <c r="O44" s="345" t="s">
        <v>22</v>
      </c>
      <c r="P44" s="346"/>
      <c r="Q44" s="130" t="s">
        <v>0</v>
      </c>
    </row>
    <row r="45" spans="1:17" ht="15" customHeight="1" x14ac:dyDescent="0.25">
      <c r="A45" s="352"/>
      <c r="B45" s="318"/>
      <c r="C45" s="354" t="str">
        <f>C5</f>
        <v>set</v>
      </c>
      <c r="D45" s="344"/>
      <c r="E45" s="348" t="str">
        <f>C25</f>
        <v>set</v>
      </c>
      <c r="F45" s="348"/>
      <c r="G45" s="131" t="str">
        <f>G25</f>
        <v>2023 /2022</v>
      </c>
      <c r="I45" s="343" t="str">
        <f>C5</f>
        <v>set</v>
      </c>
      <c r="J45" s="344"/>
      <c r="K45" s="355" t="str">
        <f>C25</f>
        <v>set</v>
      </c>
      <c r="L45" s="350"/>
      <c r="M45" s="131" t="str">
        <f>G45</f>
        <v>2023 /2022</v>
      </c>
      <c r="O45" s="343" t="str">
        <f>C5</f>
        <v>set</v>
      </c>
      <c r="P45" s="344"/>
      <c r="Q45" s="131" t="str">
        <f>Q25</f>
        <v>2023 /2022</v>
      </c>
    </row>
    <row r="46" spans="1:17" ht="15.75" customHeight="1" x14ac:dyDescent="0.25">
      <c r="A46" s="352"/>
      <c r="B46" s="318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80454.729999999981</v>
      </c>
      <c r="D47" s="210">
        <f>D48+D49</f>
        <v>76476.84</v>
      </c>
      <c r="E47" s="216">
        <f>C47/$C$60</f>
        <v>0.43675694273782656</v>
      </c>
      <c r="F47" s="217">
        <f>D47/$D$60</f>
        <v>0.50778922291028772</v>
      </c>
      <c r="G47" s="53">
        <f>(D47-C47)/C47</f>
        <v>-4.9442587154291437E-2</v>
      </c>
      <c r="H47"/>
      <c r="I47" s="78">
        <f>I48+I49</f>
        <v>26798.701999999997</v>
      </c>
      <c r="J47" s="210">
        <f>J48+J49</f>
        <v>24960.494999999999</v>
      </c>
      <c r="K47" s="216">
        <f>I47/$I$60</f>
        <v>0.49015168076030735</v>
      </c>
      <c r="L47" s="217">
        <f>J47/$J$60</f>
        <v>0.55865883088588841</v>
      </c>
      <c r="M47" s="53">
        <f>(J47-I47)/I47</f>
        <v>-6.8593135592910387E-2</v>
      </c>
      <c r="N47"/>
      <c r="O47" s="63">
        <f t="shared" ref="O47:P60" si="20">(I47/C47)*10</f>
        <v>3.3309044726145998</v>
      </c>
      <c r="P47" s="237">
        <f t="shared" si="20"/>
        <v>3.2637979027376129</v>
      </c>
      <c r="Q47" s="53">
        <f>(P47-O47)/O47</f>
        <v>-2.0146650985854119E-2</v>
      </c>
    </row>
    <row r="48" spans="1:17" ht="20.100000000000001" customHeight="1" x14ac:dyDescent="0.25">
      <c r="A48" s="8" t="s">
        <v>4</v>
      </c>
      <c r="C48" s="19">
        <v>34319.160000000003</v>
      </c>
      <c r="D48" s="140">
        <v>36307.060000000005</v>
      </c>
      <c r="E48" s="214">
        <f>C48/$C$60</f>
        <v>0.18630516066526248</v>
      </c>
      <c r="F48" s="215">
        <f>D48/$D$60</f>
        <v>0.24107081024212287</v>
      </c>
      <c r="G48" s="52">
        <f>(D48-C48)/C48</f>
        <v>5.7923911890617408E-2</v>
      </c>
      <c r="I48" s="19">
        <v>14384.883</v>
      </c>
      <c r="J48" s="140">
        <v>13874.980999999998</v>
      </c>
      <c r="K48" s="214">
        <f>I48/$I$60</f>
        <v>0.26310134647530214</v>
      </c>
      <c r="L48" s="215">
        <f>J48/$J$60</f>
        <v>0.31054595127315837</v>
      </c>
      <c r="M48" s="52">
        <f>(J48-I48)/I48</f>
        <v>-3.5447073153115106E-2</v>
      </c>
      <c r="O48" s="27">
        <f t="shared" si="20"/>
        <v>4.1915020647358494</v>
      </c>
      <c r="P48" s="143">
        <f t="shared" si="20"/>
        <v>3.8215655577730603</v>
      </c>
      <c r="Q48" s="52">
        <f>(P48-O48)/O48</f>
        <v>-8.8258696106857992E-2</v>
      </c>
    </row>
    <row r="49" spans="1:17" ht="20.100000000000001" customHeight="1" x14ac:dyDescent="0.25">
      <c r="A49" s="8" t="s">
        <v>5</v>
      </c>
      <c r="C49" s="19">
        <v>46135.569999999978</v>
      </c>
      <c r="D49" s="140">
        <v>40169.779999999992</v>
      </c>
      <c r="E49" s="214">
        <f>C49/$C$60</f>
        <v>0.25045178207256408</v>
      </c>
      <c r="F49" s="215">
        <f>D49/$D$60</f>
        <v>0.26671841266816482</v>
      </c>
      <c r="G49" s="52">
        <f>(D49-C49)/C49</f>
        <v>-0.12930998793338824</v>
      </c>
      <c r="I49" s="19">
        <v>12413.818999999996</v>
      </c>
      <c r="J49" s="140">
        <v>11085.514000000001</v>
      </c>
      <c r="K49" s="214">
        <f>I49/$I$60</f>
        <v>0.22705033428500515</v>
      </c>
      <c r="L49" s="215">
        <f>J49/$J$60</f>
        <v>0.24811287961272999</v>
      </c>
      <c r="M49" s="52">
        <f>(J49-I49)/I49</f>
        <v>-0.10700212400390205</v>
      </c>
      <c r="O49" s="27">
        <f t="shared" si="20"/>
        <v>2.6907262660892672</v>
      </c>
      <c r="P49" s="143">
        <f t="shared" si="20"/>
        <v>2.7596651014767826</v>
      </c>
      <c r="Q49" s="52">
        <f>(P49-O49)/O49</f>
        <v>2.5620902525960706E-2</v>
      </c>
    </row>
    <row r="50" spans="1:17" ht="20.100000000000001" customHeight="1" x14ac:dyDescent="0.25">
      <c r="A50" s="23" t="s">
        <v>38</v>
      </c>
      <c r="B50" s="15"/>
      <c r="C50" s="78">
        <f>C51+C52</f>
        <v>81117.120000000054</v>
      </c>
      <c r="D50" s="210">
        <f>D51+D52</f>
        <v>60375.44000000001</v>
      </c>
      <c r="E50" s="216">
        <f>C50/$C$60</f>
        <v>0.44035279634767821</v>
      </c>
      <c r="F50" s="217">
        <f>D50/$D$60</f>
        <v>0.40087950496472796</v>
      </c>
      <c r="G50" s="53">
        <f>(D50-C50)/C50</f>
        <v>-0.25570039961971075</v>
      </c>
      <c r="I50" s="78">
        <f>I51+I52</f>
        <v>10406.728000000001</v>
      </c>
      <c r="J50" s="210">
        <f>J51+J52</f>
        <v>8145.0919999999987</v>
      </c>
      <c r="K50" s="216">
        <f>I50/$I$60</f>
        <v>0.19034038366542352</v>
      </c>
      <c r="L50" s="217">
        <f>J50/$J$60</f>
        <v>0.18230117528430434</v>
      </c>
      <c r="M50" s="53">
        <f>(J50-I50)/I50</f>
        <v>-0.2173244078253993</v>
      </c>
      <c r="O50" s="63">
        <f t="shared" si="20"/>
        <v>1.282926218287828</v>
      </c>
      <c r="P50" s="237">
        <f t="shared" si="20"/>
        <v>1.3490737293177488</v>
      </c>
      <c r="Q50" s="53">
        <f>(P50-O50)/O50</f>
        <v>5.1559871555357364E-2</v>
      </c>
    </row>
    <row r="51" spans="1:17" ht="20.100000000000001" customHeight="1" x14ac:dyDescent="0.25">
      <c r="A51" s="8"/>
      <c r="B51" t="s">
        <v>6</v>
      </c>
      <c r="C51" s="31">
        <v>78750.300000000047</v>
      </c>
      <c r="D51" s="141">
        <v>58993.210000000006</v>
      </c>
      <c r="E51" s="214">
        <f t="shared" ref="E51:E57" si="21">C51/$C$60</f>
        <v>0.42750426566202748</v>
      </c>
      <c r="F51" s="215">
        <f t="shared" ref="F51:F57" si="22">D51/$D$60</f>
        <v>0.39170180492399287</v>
      </c>
      <c r="G51" s="52">
        <f t="shared" ref="G51:G59" si="23">(D51-C51)/C51</f>
        <v>-0.2508827267959618</v>
      </c>
      <c r="I51" s="31">
        <v>9855.67</v>
      </c>
      <c r="J51" s="141">
        <v>7811.5139999999992</v>
      </c>
      <c r="K51" s="214">
        <f t="shared" ref="K51:K58" si="24">I51/$I$60</f>
        <v>0.18026146249616637</v>
      </c>
      <c r="L51" s="215">
        <f t="shared" ref="L51:L58" si="25">J51/$J$60</f>
        <v>0.17483512561304371</v>
      </c>
      <c r="M51" s="52">
        <f t="shared" ref="M51:M58" si="26">(J51-I51)/I51</f>
        <v>-0.20740913606076511</v>
      </c>
      <c r="O51" s="27">
        <f t="shared" si="20"/>
        <v>1.2515088831407619</v>
      </c>
      <c r="P51" s="143">
        <f t="shared" si="20"/>
        <v>1.3241378117922382</v>
      </c>
      <c r="Q51" s="52">
        <f t="shared" ref="Q51:Q58" si="27">(P51-O51)/O51</f>
        <v>5.8033090799330306E-2</v>
      </c>
    </row>
    <row r="52" spans="1:17" ht="20.100000000000001" customHeight="1" x14ac:dyDescent="0.25">
      <c r="A52" s="8"/>
      <c r="B52" t="s">
        <v>39</v>
      </c>
      <c r="C52" s="31">
        <v>2366.8199999999997</v>
      </c>
      <c r="D52" s="141">
        <v>1382.2299999999998</v>
      </c>
      <c r="E52" s="218">
        <f t="shared" si="21"/>
        <v>1.284853068565071E-2</v>
      </c>
      <c r="F52" s="219">
        <f t="shared" si="22"/>
        <v>9.1777000407350356E-3</v>
      </c>
      <c r="G52" s="52">
        <f t="shared" si="23"/>
        <v>-0.41599699174419685</v>
      </c>
      <c r="I52" s="31">
        <v>551.05800000000011</v>
      </c>
      <c r="J52" s="141">
        <v>333.57799999999992</v>
      </c>
      <c r="K52" s="218">
        <f t="shared" si="24"/>
        <v>1.0078921169257135E-2</v>
      </c>
      <c r="L52" s="219">
        <f t="shared" si="25"/>
        <v>7.4660496712606397E-3</v>
      </c>
      <c r="M52" s="52">
        <f t="shared" si="26"/>
        <v>-0.39465900141182986</v>
      </c>
      <c r="O52" s="27">
        <f t="shared" si="20"/>
        <v>2.3282632392830891</v>
      </c>
      <c r="P52" s="143">
        <f t="shared" si="20"/>
        <v>2.4133320793210968</v>
      </c>
      <c r="Q52" s="52">
        <f t="shared" si="27"/>
        <v>3.6537466469728677E-2</v>
      </c>
    </row>
    <row r="53" spans="1:17" ht="20.100000000000001" customHeight="1" x14ac:dyDescent="0.25">
      <c r="A53" s="23" t="s">
        <v>130</v>
      </c>
      <c r="B53" s="15"/>
      <c r="C53" s="78">
        <f>SUM(C54:C56)</f>
        <v>20465.5</v>
      </c>
      <c r="D53" s="210">
        <f>SUM(D54:D56)</f>
        <v>12245.059999999998</v>
      </c>
      <c r="E53" s="216">
        <f>C53/$C$60</f>
        <v>0.11109911389424826</v>
      </c>
      <c r="F53" s="217">
        <f>D53/$D$60</f>
        <v>8.1304477301753664E-2</v>
      </c>
      <c r="G53" s="53">
        <f>(D53-C53)/C53</f>
        <v>-0.40167305953922466</v>
      </c>
      <c r="I53" s="78">
        <f>SUM(I54:I56)</f>
        <v>16692.409000000003</v>
      </c>
      <c r="J53" s="210">
        <f>SUM(J54:J56)</f>
        <v>10724.042999999998</v>
      </c>
      <c r="K53" s="216">
        <f t="shared" si="24"/>
        <v>0.30530629159906642</v>
      </c>
      <c r="L53" s="217">
        <f t="shared" si="25"/>
        <v>0.24002253660233877</v>
      </c>
      <c r="M53" s="53">
        <f t="shared" si="26"/>
        <v>-0.35754971017065329</v>
      </c>
      <c r="O53" s="63">
        <f t="shared" si="20"/>
        <v>8.1563651022452426</v>
      </c>
      <c r="P53" s="237">
        <f t="shared" si="20"/>
        <v>8.7578525544178625</v>
      </c>
      <c r="Q53" s="53">
        <f t="shared" si="27"/>
        <v>7.3744547311527964E-2</v>
      </c>
    </row>
    <row r="54" spans="1:17" ht="20.100000000000001" customHeight="1" x14ac:dyDescent="0.25">
      <c r="A54" s="8"/>
      <c r="B54" s="3" t="s">
        <v>7</v>
      </c>
      <c r="C54" s="31">
        <v>19429.440000000002</v>
      </c>
      <c r="D54" s="141">
        <v>11058.809999999998</v>
      </c>
      <c r="E54" s="214">
        <f>C54/$C$60</f>
        <v>0.10547475348569363</v>
      </c>
      <c r="F54" s="215">
        <f>D54/$D$60</f>
        <v>7.34280409103268E-2</v>
      </c>
      <c r="G54" s="52">
        <f>(D54-C54)/C54</f>
        <v>-0.4308219897228126</v>
      </c>
      <c r="I54" s="31">
        <v>15804.446000000002</v>
      </c>
      <c r="J54" s="141">
        <v>9790.0969999999979</v>
      </c>
      <c r="K54" s="214">
        <f t="shared" si="24"/>
        <v>0.28906533496978765</v>
      </c>
      <c r="L54" s="215">
        <f t="shared" si="25"/>
        <v>0.21911921795939712</v>
      </c>
      <c r="M54" s="52">
        <f t="shared" si="26"/>
        <v>-0.38054791670647636</v>
      </c>
      <c r="O54" s="27">
        <f t="shared" si="20"/>
        <v>8.1342776734687146</v>
      </c>
      <c r="P54" s="143">
        <f t="shared" si="20"/>
        <v>8.8527581177359949</v>
      </c>
      <c r="Q54" s="52">
        <f t="shared" si="27"/>
        <v>8.8327504064770565E-2</v>
      </c>
    </row>
    <row r="55" spans="1:17" ht="20.100000000000001" customHeight="1" x14ac:dyDescent="0.25">
      <c r="A55" s="8"/>
      <c r="B55" s="3" t="s">
        <v>8</v>
      </c>
      <c r="C55" s="31">
        <v>892.27999999999986</v>
      </c>
      <c r="D55" s="141">
        <v>907.31</v>
      </c>
      <c r="E55" s="214">
        <f t="shared" si="21"/>
        <v>4.8438355938315615E-3</v>
      </c>
      <c r="F55" s="215">
        <f t="shared" si="22"/>
        <v>6.024336777496731E-3</v>
      </c>
      <c r="G55" s="52">
        <f t="shared" si="23"/>
        <v>1.6844488277222496E-2</v>
      </c>
      <c r="I55" s="31">
        <v>795.47999999999979</v>
      </c>
      <c r="J55" s="141">
        <v>786.9970000000003</v>
      </c>
      <c r="K55" s="214">
        <f t="shared" si="24"/>
        <v>1.454943075269874E-2</v>
      </c>
      <c r="L55" s="215">
        <f t="shared" si="25"/>
        <v>1.7614347148592273E-2</v>
      </c>
      <c r="M55" s="52">
        <f t="shared" si="26"/>
        <v>-1.066400160909073E-2</v>
      </c>
      <c r="O55" s="27">
        <f t="shared" si="20"/>
        <v>8.9151387456852103</v>
      </c>
      <c r="P55" s="143">
        <f t="shared" si="20"/>
        <v>8.6739592862417521</v>
      </c>
      <c r="Q55" s="52">
        <f t="shared" si="27"/>
        <v>-2.705279932521357E-2</v>
      </c>
    </row>
    <row r="56" spans="1:17" ht="20.100000000000001" customHeight="1" x14ac:dyDescent="0.25">
      <c r="A56" s="32"/>
      <c r="B56" s="33" t="s">
        <v>9</v>
      </c>
      <c r="C56" s="211">
        <v>143.78000000000003</v>
      </c>
      <c r="D56" s="212">
        <v>278.94000000000005</v>
      </c>
      <c r="E56" s="218">
        <f t="shared" si="21"/>
        <v>7.8052481472307134E-4</v>
      </c>
      <c r="F56" s="219">
        <f t="shared" si="22"/>
        <v>1.8520996139301216E-3</v>
      </c>
      <c r="G56" s="52">
        <f t="shared" si="23"/>
        <v>0.94004729447767421</v>
      </c>
      <c r="I56" s="211">
        <v>92.483000000000018</v>
      </c>
      <c r="J56" s="212">
        <v>146.94899999999998</v>
      </c>
      <c r="K56" s="218">
        <f t="shared" si="24"/>
        <v>1.6915258765799746E-3</v>
      </c>
      <c r="L56" s="219">
        <f t="shared" si="25"/>
        <v>3.2889714943493873E-3</v>
      </c>
      <c r="M56" s="52">
        <f t="shared" si="26"/>
        <v>0.58892985737919357</v>
      </c>
      <c r="O56" s="27">
        <f t="shared" si="20"/>
        <v>6.4322576158019196</v>
      </c>
      <c r="P56" s="143">
        <f t="shared" si="20"/>
        <v>5.2681221768122164</v>
      </c>
      <c r="Q56" s="52">
        <f t="shared" si="27"/>
        <v>-0.18098395750347579</v>
      </c>
    </row>
    <row r="57" spans="1:17" ht="20.100000000000001" customHeight="1" x14ac:dyDescent="0.25">
      <c r="A57" s="8" t="s">
        <v>131</v>
      </c>
      <c r="B57" s="3"/>
      <c r="C57" s="19">
        <v>74.95</v>
      </c>
      <c r="D57" s="140">
        <v>54.129999999999995</v>
      </c>
      <c r="E57" s="214">
        <f t="shared" si="21"/>
        <v>4.0687393840237998E-4</v>
      </c>
      <c r="F57" s="215">
        <f t="shared" si="22"/>
        <v>3.5941117122692139E-4</v>
      </c>
      <c r="G57" s="54">
        <f t="shared" si="23"/>
        <v>-0.27778519012675124</v>
      </c>
      <c r="I57" s="19">
        <v>35.664000000000001</v>
      </c>
      <c r="J57" s="140">
        <v>122.309</v>
      </c>
      <c r="K57" s="214">
        <f t="shared" si="24"/>
        <v>6.5229911294344047E-4</v>
      </c>
      <c r="L57" s="215">
        <f t="shared" si="25"/>
        <v>2.7374858930811316E-3</v>
      </c>
      <c r="M57" s="54">
        <f t="shared" si="26"/>
        <v>2.4294807088380437</v>
      </c>
      <c r="O57" s="238">
        <f t="shared" si="20"/>
        <v>4.7583722481654442</v>
      </c>
      <c r="P57" s="239">
        <f t="shared" si="20"/>
        <v>22.59541843709588</v>
      </c>
      <c r="Q57" s="54">
        <f t="shared" si="27"/>
        <v>3.7485604863737554</v>
      </c>
    </row>
    <row r="58" spans="1:17" ht="20.100000000000001" customHeight="1" x14ac:dyDescent="0.25">
      <c r="A58" s="8" t="s">
        <v>10</v>
      </c>
      <c r="C58" s="19">
        <v>818.93000000000006</v>
      </c>
      <c r="D58" s="140">
        <v>833.07999999999981</v>
      </c>
      <c r="E58" s="214">
        <f>C58/$C$60</f>
        <v>4.4456474232936758E-3</v>
      </c>
      <c r="F58" s="215">
        <f>D58/$D$60</f>
        <v>5.5314660728934721E-3</v>
      </c>
      <c r="G58" s="52">
        <f t="shared" si="23"/>
        <v>1.7278644084353666E-2</v>
      </c>
      <c r="I58" s="19">
        <v>496.16400000000004</v>
      </c>
      <c r="J58" s="140">
        <v>570.70500000000004</v>
      </c>
      <c r="K58" s="214">
        <f t="shared" si="24"/>
        <v>9.0749029013702676E-3</v>
      </c>
      <c r="L58" s="215">
        <f t="shared" si="25"/>
        <v>1.277335998668019E-2</v>
      </c>
      <c r="M58" s="52">
        <f t="shared" si="26"/>
        <v>0.15023459985004955</v>
      </c>
      <c r="O58" s="27">
        <f t="shared" si="20"/>
        <v>6.0586863346073541</v>
      </c>
      <c r="P58" s="143">
        <f t="shared" si="20"/>
        <v>6.8505425649397438</v>
      </c>
      <c r="Q58" s="52">
        <f t="shared" si="27"/>
        <v>0.13069767712008606</v>
      </c>
    </row>
    <row r="59" spans="1:17" ht="20.100000000000001" customHeight="1" thickBot="1" x14ac:dyDescent="0.3">
      <c r="A59" s="8" t="s">
        <v>11</v>
      </c>
      <c r="B59" s="10"/>
      <c r="C59" s="21">
        <v>1278.1600000000003</v>
      </c>
      <c r="D59" s="142">
        <v>622.90000000000009</v>
      </c>
      <c r="E59" s="220">
        <f>C59/$C$60</f>
        <v>6.9386256585508479E-3</v>
      </c>
      <c r="F59" s="221">
        <f>D59/$D$60</f>
        <v>4.1359175791104638E-3</v>
      </c>
      <c r="G59" s="55">
        <f t="shared" si="23"/>
        <v>-0.51265882205670654</v>
      </c>
      <c r="I59" s="21">
        <v>244.63699999999997</v>
      </c>
      <c r="J59" s="142">
        <v>156.67299999999997</v>
      </c>
      <c r="K59" s="220">
        <f>I59/$I$60</f>
        <v>4.4744419608889752E-3</v>
      </c>
      <c r="L59" s="221">
        <f>J59/$J$60</f>
        <v>3.5066113477070378E-3</v>
      </c>
      <c r="M59" s="55">
        <f>(J59-I59)/I59</f>
        <v>-0.35956948458328059</v>
      </c>
      <c r="O59" s="240">
        <f t="shared" si="20"/>
        <v>1.9139779057394999</v>
      </c>
      <c r="P59" s="241">
        <f t="shared" si="20"/>
        <v>2.5152191362979606</v>
      </c>
      <c r="Q59" s="55">
        <f>(P59-O59)/O59</f>
        <v>0.31413175081880595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184209.39000000004</v>
      </c>
      <c r="D60" s="226">
        <f>D48+D49+D50+D53+D57+D58+D59</f>
        <v>150607.44999999998</v>
      </c>
      <c r="E60" s="222">
        <f>E48+E49+E50+E53+E57+E58+E59</f>
        <v>0.99999999999999989</v>
      </c>
      <c r="F60" s="223">
        <f>F48+F49+F50+F53+F57+F58+F59</f>
        <v>1.0000000000000002</v>
      </c>
      <c r="G60" s="55">
        <f>(D60-C60)/C60</f>
        <v>-0.18241165664790515</v>
      </c>
      <c r="H60" s="1"/>
      <c r="I60" s="213">
        <f>I48+I49+I50+I53+I57+I58+I59</f>
        <v>54674.304000000004</v>
      </c>
      <c r="J60" s="226">
        <f>J48+J49+J50+J53+J57+J58+J59</f>
        <v>44679.317000000003</v>
      </c>
      <c r="K60" s="222">
        <f>K48+K49+K50+K53+K57+K58+K59</f>
        <v>0.99999999999999989</v>
      </c>
      <c r="L60" s="223">
        <f>L48+L49+L50+L53+L57+L58+L59</f>
        <v>0.99999999999999978</v>
      </c>
      <c r="M60" s="55">
        <f>(J60-I60)/I60</f>
        <v>-0.1828095882116762</v>
      </c>
      <c r="N60" s="1"/>
      <c r="O60" s="24">
        <f t="shared" si="20"/>
        <v>2.9680519543547694</v>
      </c>
      <c r="P60" s="242">
        <f t="shared" si="20"/>
        <v>2.9666073623847962</v>
      </c>
      <c r="Q60" s="55">
        <f>(P60-O60)/O60</f>
        <v>-4.8671384200459729E-4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H11" sqref="H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104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157</v>
      </c>
      <c r="F5" s="344"/>
      <c r="G5" s="348" t="str">
        <f>E5</f>
        <v>jan-set</v>
      </c>
      <c r="H5" s="348"/>
      <c r="I5" s="131" t="s">
        <v>149</v>
      </c>
      <c r="K5" s="343" t="str">
        <f>E5</f>
        <v>jan-set</v>
      </c>
      <c r="L5" s="348"/>
      <c r="M5" s="349" t="str">
        <f>E5</f>
        <v>jan-set</v>
      </c>
      <c r="N5" s="350"/>
      <c r="O5" s="131" t="str">
        <f>I5</f>
        <v>2023 /2022</v>
      </c>
      <c r="Q5" s="343" t="str">
        <f>E5</f>
        <v>jan-set</v>
      </c>
      <c r="R5" s="344"/>
      <c r="S5" s="131" t="str">
        <f>O5</f>
        <v>2023 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1082764.7600000054</v>
      </c>
      <c r="F7" s="145">
        <v>1049385.7000000009</v>
      </c>
      <c r="G7" s="243">
        <f>E7/E15</f>
        <v>0.45142376112778848</v>
      </c>
      <c r="H7" s="244">
        <f>F7/F15</f>
        <v>0.43541991163137422</v>
      </c>
      <c r="I7" s="164">
        <f t="shared" ref="I7:I11" si="0">(F7-E7)/E7</f>
        <v>-3.0827619472953954E-2</v>
      </c>
      <c r="J7" s="1"/>
      <c r="K7" s="17">
        <v>297989.42700000055</v>
      </c>
      <c r="L7" s="145">
        <v>290275.93800000066</v>
      </c>
      <c r="M7" s="243">
        <f>K7/K15</f>
        <v>0.44179714927687858</v>
      </c>
      <c r="N7" s="244">
        <f>L7/L15</f>
        <v>0.42575107424301545</v>
      </c>
      <c r="O7" s="164">
        <f t="shared" ref="O7:O18" si="1">(L7-K7)/K7</f>
        <v>-2.5885109675384124E-2</v>
      </c>
      <c r="P7" s="1"/>
      <c r="Q7" s="187">
        <f t="shared" ref="Q7:Q18" si="2">(K7/E7)*10</f>
        <v>2.7521160459636596</v>
      </c>
      <c r="R7" s="188">
        <f t="shared" ref="R7:R18" si="3">(L7/F7)*10</f>
        <v>2.7661510729563061</v>
      </c>
      <c r="S7" s="55">
        <f>(R7-Q7)/Q7</f>
        <v>5.0997220895647906E-3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836680.92000000528</v>
      </c>
      <c r="F8" s="181">
        <v>792155.04000000097</v>
      </c>
      <c r="G8" s="245">
        <f>E8/E7</f>
        <v>0.77272640457932995</v>
      </c>
      <c r="H8" s="246">
        <f>F8/F7</f>
        <v>0.75487500925541517</v>
      </c>
      <c r="I8" s="206">
        <f t="shared" si="0"/>
        <v>-5.3217276665044583E-2</v>
      </c>
      <c r="K8" s="180">
        <v>269275.23400000052</v>
      </c>
      <c r="L8" s="181">
        <v>261063.62700000062</v>
      </c>
      <c r="M8" s="250">
        <f>K8/K7</f>
        <v>0.90364022881925954</v>
      </c>
      <c r="N8" s="246">
        <f>L8/L7</f>
        <v>0.89936364963188931</v>
      </c>
      <c r="O8" s="207">
        <f t="shared" si="1"/>
        <v>-3.049521813803302E-2</v>
      </c>
      <c r="Q8" s="189">
        <f t="shared" si="2"/>
        <v>3.2183742638710919</v>
      </c>
      <c r="R8" s="190">
        <f t="shared" si="3"/>
        <v>3.2956127754991034</v>
      </c>
      <c r="S8" s="182">
        <f t="shared" ref="S8:S18" si="4">(R8-Q8)/Q8</f>
        <v>2.3999232312747927E-2</v>
      </c>
    </row>
    <row r="9" spans="1:19" ht="24" customHeight="1" x14ac:dyDescent="0.25">
      <c r="A9" s="8"/>
      <c r="B9" t="s">
        <v>37</v>
      </c>
      <c r="E9" s="19">
        <v>161342.34000000003</v>
      </c>
      <c r="F9" s="140">
        <v>145549.89999999988</v>
      </c>
      <c r="G9" s="247">
        <f>E9/E7</f>
        <v>0.14900959650736992</v>
      </c>
      <c r="H9" s="215">
        <f>F9/F7</f>
        <v>0.13870009854336662</v>
      </c>
      <c r="I9" s="182">
        <f t="shared" ref="I9:I10" si="5">(F9-E9)/E9</f>
        <v>-9.7881560413714999E-2</v>
      </c>
      <c r="K9" s="19">
        <v>22364.23799999999</v>
      </c>
      <c r="L9" s="140">
        <v>21078.388000000014</v>
      </c>
      <c r="M9" s="247">
        <f>K9/K7</f>
        <v>7.5050441303073312E-2</v>
      </c>
      <c r="N9" s="215">
        <f>L9/L7</f>
        <v>7.2615002625536135E-2</v>
      </c>
      <c r="O9" s="182">
        <f t="shared" si="1"/>
        <v>-5.7495810946028084E-2</v>
      </c>
      <c r="Q9" s="189">
        <f t="shared" si="2"/>
        <v>1.3861357161424577</v>
      </c>
      <c r="R9" s="190">
        <f t="shared" si="3"/>
        <v>1.4481897960768113</v>
      </c>
      <c r="S9" s="182">
        <f t="shared" si="4"/>
        <v>4.4767679825065652E-2</v>
      </c>
    </row>
    <row r="10" spans="1:19" ht="24" customHeight="1" thickBot="1" x14ac:dyDescent="0.3">
      <c r="A10" s="8"/>
      <c r="B10" t="s">
        <v>36</v>
      </c>
      <c r="E10" s="19">
        <v>84741.499999999985</v>
      </c>
      <c r="F10" s="140">
        <v>111680.75999999997</v>
      </c>
      <c r="G10" s="247">
        <f>E10/E7</f>
        <v>7.8263998913300034E-2</v>
      </c>
      <c r="H10" s="215">
        <f>F10/F7</f>
        <v>0.10642489220121817</v>
      </c>
      <c r="I10" s="186">
        <f t="shared" si="5"/>
        <v>0.31789925833269395</v>
      </c>
      <c r="K10" s="19">
        <v>6349.954999999999</v>
      </c>
      <c r="L10" s="140">
        <v>8133.9229999999934</v>
      </c>
      <c r="M10" s="247">
        <f>K10/K7</f>
        <v>2.1309329877667059E-2</v>
      </c>
      <c r="N10" s="215">
        <f>L10/L7</f>
        <v>2.8021347742574428E-2</v>
      </c>
      <c r="O10" s="209">
        <f t="shared" si="1"/>
        <v>0.28094183344606294</v>
      </c>
      <c r="Q10" s="189">
        <f t="shared" si="2"/>
        <v>0.74933238141878533</v>
      </c>
      <c r="R10" s="190">
        <f t="shared" si="3"/>
        <v>0.72831909453338217</v>
      </c>
      <c r="S10" s="182">
        <f t="shared" si="4"/>
        <v>-2.8042678264639544E-2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1315790.3300000038</v>
      </c>
      <c r="F11" s="145">
        <v>1360668.760000003</v>
      </c>
      <c r="G11" s="243">
        <f>E11/E15</f>
        <v>0.54857623887221152</v>
      </c>
      <c r="H11" s="244">
        <f>F11/F15</f>
        <v>0.56458008836862594</v>
      </c>
      <c r="I11" s="164">
        <f t="shared" si="0"/>
        <v>3.4107584602783264E-2</v>
      </c>
      <c r="J11" s="1"/>
      <c r="K11" s="17">
        <v>376504.348</v>
      </c>
      <c r="L11" s="145">
        <v>391521.37400000001</v>
      </c>
      <c r="M11" s="243">
        <f>K11/K15</f>
        <v>0.55820285072312159</v>
      </c>
      <c r="N11" s="244">
        <f>L11/L15</f>
        <v>0.5742489257569845</v>
      </c>
      <c r="O11" s="164">
        <f t="shared" si="1"/>
        <v>3.988539861430767E-2</v>
      </c>
      <c r="Q11" s="191">
        <f t="shared" si="2"/>
        <v>2.8614311825805783</v>
      </c>
      <c r="R11" s="192">
        <f t="shared" si="3"/>
        <v>2.8774187040202137</v>
      </c>
      <c r="S11" s="57">
        <f t="shared" si="4"/>
        <v>5.5872465278780934E-3</v>
      </c>
    </row>
    <row r="12" spans="1:19" s="3" customFormat="1" ht="24" customHeight="1" x14ac:dyDescent="0.25">
      <c r="A12" s="46"/>
      <c r="B12" s="3" t="s">
        <v>33</v>
      </c>
      <c r="E12" s="31">
        <v>1006984.8300000038</v>
      </c>
      <c r="F12" s="141">
        <v>1005382.820000003</v>
      </c>
      <c r="G12" s="247">
        <f>E12/E11</f>
        <v>0.76530797273757201</v>
      </c>
      <c r="H12" s="215">
        <f>F12/F11</f>
        <v>0.73888873585956416</v>
      </c>
      <c r="I12" s="206">
        <f t="shared" ref="I12:I18" si="6">(F12-E12)/E12</f>
        <v>-1.5908978489783388E-3</v>
      </c>
      <c r="K12" s="31">
        <v>343438.61699999997</v>
      </c>
      <c r="L12" s="141">
        <v>353984.25300000003</v>
      </c>
      <c r="M12" s="247">
        <f>K12/K11</f>
        <v>0.91217702750141938</v>
      </c>
      <c r="N12" s="215">
        <f>L12/L11</f>
        <v>0.90412497632887856</v>
      </c>
      <c r="O12" s="206">
        <f t="shared" si="1"/>
        <v>3.0706028611803018E-2</v>
      </c>
      <c r="Q12" s="189">
        <f t="shared" si="2"/>
        <v>3.4105639605315474</v>
      </c>
      <c r="R12" s="190">
        <f t="shared" si="3"/>
        <v>3.5208902117503755</v>
      </c>
      <c r="S12" s="182">
        <f t="shared" si="4"/>
        <v>3.2348389443965571E-2</v>
      </c>
    </row>
    <row r="13" spans="1:19" ht="24" customHeight="1" x14ac:dyDescent="0.25">
      <c r="A13" s="8"/>
      <c r="B13" s="3" t="s">
        <v>37</v>
      </c>
      <c r="D13" s="3"/>
      <c r="E13" s="19">
        <v>111615.30999999998</v>
      </c>
      <c r="F13" s="140">
        <v>105984.64999999992</v>
      </c>
      <c r="G13" s="247">
        <f>E13/E11</f>
        <v>8.4827580394210428E-2</v>
      </c>
      <c r="H13" s="215">
        <f>F13/F11</f>
        <v>7.7891587663113313E-2</v>
      </c>
      <c r="I13" s="182">
        <f t="shared" ref="I13:I14" si="7">(F13-E13)/E13</f>
        <v>-5.044702200800287E-2</v>
      </c>
      <c r="K13" s="19">
        <v>13025.005000000006</v>
      </c>
      <c r="L13" s="140">
        <v>13494.385000000018</v>
      </c>
      <c r="M13" s="247">
        <f>K13/K11</f>
        <v>3.4594567285050337E-2</v>
      </c>
      <c r="N13" s="215">
        <f>L13/L11</f>
        <v>3.4466534641861002E-2</v>
      </c>
      <c r="O13" s="182">
        <f t="shared" si="1"/>
        <v>3.6036838373575422E-2</v>
      </c>
      <c r="Q13" s="189">
        <f t="shared" si="2"/>
        <v>1.1669550530299122</v>
      </c>
      <c r="R13" s="190">
        <f t="shared" si="3"/>
        <v>1.2732395681827537</v>
      </c>
      <c r="S13" s="182">
        <f t="shared" si="4"/>
        <v>9.1078499447670824E-2</v>
      </c>
    </row>
    <row r="14" spans="1:19" ht="24" customHeight="1" thickBot="1" x14ac:dyDescent="0.3">
      <c r="A14" s="8"/>
      <c r="B14" t="s">
        <v>36</v>
      </c>
      <c r="E14" s="19">
        <v>197190.18999999986</v>
      </c>
      <c r="F14" s="140">
        <v>249301.28999999992</v>
      </c>
      <c r="G14" s="247">
        <f>E14/E11</f>
        <v>0.14986444686821743</v>
      </c>
      <c r="H14" s="215">
        <f>F14/F11</f>
        <v>0.18321967647732235</v>
      </c>
      <c r="I14" s="186">
        <f t="shared" si="7"/>
        <v>0.26426821739965917</v>
      </c>
      <c r="K14" s="19">
        <v>20040.726000000006</v>
      </c>
      <c r="L14" s="140">
        <v>24042.735999999986</v>
      </c>
      <c r="M14" s="247">
        <f>K14/K11</f>
        <v>5.3228405213530249E-2</v>
      </c>
      <c r="N14" s="215">
        <f>L14/L11</f>
        <v>6.1408489029260473E-2</v>
      </c>
      <c r="O14" s="209">
        <f t="shared" si="1"/>
        <v>0.19969386338598608</v>
      </c>
      <c r="Q14" s="189">
        <f t="shared" si="2"/>
        <v>1.0163145539846592</v>
      </c>
      <c r="R14" s="190">
        <f t="shared" si="3"/>
        <v>0.96440479710313554</v>
      </c>
      <c r="S14" s="182">
        <f t="shared" si="4"/>
        <v>-5.1076467101648156E-2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2398555.0900000092</v>
      </c>
      <c r="F15" s="145">
        <v>2410054.4600000037</v>
      </c>
      <c r="G15" s="243">
        <f>G7+G11</f>
        <v>1</v>
      </c>
      <c r="H15" s="244">
        <f>H7+H11</f>
        <v>1.0000000000000002</v>
      </c>
      <c r="I15" s="164">
        <f t="shared" si="6"/>
        <v>4.7942905493133705E-3</v>
      </c>
      <c r="J15" s="1"/>
      <c r="K15" s="17">
        <v>674493.77500000049</v>
      </c>
      <c r="L15" s="145">
        <v>681797.31200000073</v>
      </c>
      <c r="M15" s="243">
        <f>M7+M11</f>
        <v>1.0000000000000002</v>
      </c>
      <c r="N15" s="244">
        <f>N7+N11</f>
        <v>1</v>
      </c>
      <c r="O15" s="164">
        <f t="shared" si="1"/>
        <v>1.0828175545430703E-2</v>
      </c>
      <c r="Q15" s="191">
        <f t="shared" si="2"/>
        <v>2.8120837324607706</v>
      </c>
      <c r="R15" s="192">
        <f t="shared" si="3"/>
        <v>2.8289705619349355</v>
      </c>
      <c r="S15" s="57">
        <f t="shared" si="4"/>
        <v>6.0050948267417721E-3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1843665.7500000091</v>
      </c>
      <c r="F16" s="181">
        <f t="shared" ref="F16:F17" si="8">F8+F12</f>
        <v>1797537.8600000041</v>
      </c>
      <c r="G16" s="245">
        <f>E16/E15</f>
        <v>0.76865682914124855</v>
      </c>
      <c r="H16" s="246">
        <f>F16/F15</f>
        <v>0.74584947760890075</v>
      </c>
      <c r="I16" s="207">
        <f t="shared" si="6"/>
        <v>-2.5019659881410063E-2</v>
      </c>
      <c r="J16" s="3"/>
      <c r="K16" s="180">
        <f t="shared" ref="K16:L18" si="9">K8+K12</f>
        <v>612713.85100000049</v>
      </c>
      <c r="L16" s="181">
        <f t="shared" si="9"/>
        <v>615047.88000000059</v>
      </c>
      <c r="M16" s="250">
        <f>K16/K15</f>
        <v>0.90840549417969063</v>
      </c>
      <c r="N16" s="246">
        <f>L16/L15</f>
        <v>0.90209783637281327</v>
      </c>
      <c r="O16" s="207">
        <f t="shared" si="1"/>
        <v>3.8093295854023301E-3</v>
      </c>
      <c r="P16" s="3"/>
      <c r="Q16" s="189">
        <f t="shared" si="2"/>
        <v>3.3233456281324174</v>
      </c>
      <c r="R16" s="190">
        <f t="shared" si="3"/>
        <v>3.4216129389341443</v>
      </c>
      <c r="S16" s="182">
        <f t="shared" si="4"/>
        <v>2.9568790549464777E-2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272957.65000000002</v>
      </c>
      <c r="F17" s="140">
        <f t="shared" si="8"/>
        <v>251534.54999999981</v>
      </c>
      <c r="G17" s="248">
        <f>E17/E15</f>
        <v>0.11380086750477721</v>
      </c>
      <c r="H17" s="215">
        <f>F17/F15</f>
        <v>0.10436882409702868</v>
      </c>
      <c r="I17" s="182">
        <f t="shared" si="6"/>
        <v>-7.848506902078109E-2</v>
      </c>
      <c r="K17" s="19">
        <f t="shared" si="9"/>
        <v>35389.242999999995</v>
      </c>
      <c r="L17" s="140">
        <f t="shared" si="9"/>
        <v>34572.77300000003</v>
      </c>
      <c r="M17" s="247">
        <f>K17/K15</f>
        <v>5.2467857097717424E-2</v>
      </c>
      <c r="N17" s="215">
        <f>L17/L15</f>
        <v>5.070828586663597E-2</v>
      </c>
      <c r="O17" s="182">
        <f t="shared" si="1"/>
        <v>-2.3071134920856173E-2</v>
      </c>
      <c r="Q17" s="189">
        <f t="shared" si="2"/>
        <v>1.2965103927294215</v>
      </c>
      <c r="R17" s="190">
        <f t="shared" si="3"/>
        <v>1.3744741229385806</v>
      </c>
      <c r="S17" s="182">
        <f t="shared" si="4"/>
        <v>6.0133517360419636E-2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281931.68999999983</v>
      </c>
      <c r="F18" s="142">
        <f>F10+F14</f>
        <v>360982.04999999987</v>
      </c>
      <c r="G18" s="249">
        <f>E18/E15</f>
        <v>0.11754230335397414</v>
      </c>
      <c r="H18" s="221">
        <f>F18/F15</f>
        <v>0.14978169829407062</v>
      </c>
      <c r="I18" s="208">
        <f t="shared" si="6"/>
        <v>0.28038834513424188</v>
      </c>
      <c r="K18" s="21">
        <f t="shared" si="9"/>
        <v>26390.681000000004</v>
      </c>
      <c r="L18" s="142">
        <f t="shared" si="9"/>
        <v>32176.658999999978</v>
      </c>
      <c r="M18" s="249">
        <f>K18/K15</f>
        <v>3.9126648722591972E-2</v>
      </c>
      <c r="N18" s="221">
        <f>L18/L15</f>
        <v>4.7193877760550548E-2</v>
      </c>
      <c r="O18" s="208">
        <f t="shared" si="1"/>
        <v>0.21924322453065812</v>
      </c>
      <c r="Q18" s="193">
        <f t="shared" si="2"/>
        <v>0.93606649894518845</v>
      </c>
      <c r="R18" s="194">
        <f t="shared" si="3"/>
        <v>0.89136451521619953</v>
      </c>
      <c r="S18" s="186">
        <f t="shared" si="4"/>
        <v>-4.7755136819191364E-2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G1" sqref="G1:G104857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6" max="6" width="11.140625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161</v>
      </c>
      <c r="B1" s="4"/>
    </row>
    <row r="3" spans="1:19" ht="15.75" thickBot="1" x14ac:dyDescent="0.3"/>
    <row r="4" spans="1:19" x14ac:dyDescent="0.25">
      <c r="A4" s="334" t="s">
        <v>16</v>
      </c>
      <c r="B4" s="317"/>
      <c r="C4" s="317"/>
      <c r="D4" s="317"/>
      <c r="E4" s="353" t="s">
        <v>1</v>
      </c>
      <c r="F4" s="351"/>
      <c r="G4" s="346" t="s">
        <v>104</v>
      </c>
      <c r="H4" s="346"/>
      <c r="I4" s="130" t="s">
        <v>0</v>
      </c>
      <c r="K4" s="347" t="s">
        <v>19</v>
      </c>
      <c r="L4" s="346"/>
      <c r="M4" s="356" t="s">
        <v>13</v>
      </c>
      <c r="N4" s="357"/>
      <c r="O4" s="130" t="s">
        <v>0</v>
      </c>
      <c r="Q4" s="345" t="s">
        <v>22</v>
      </c>
      <c r="R4" s="346"/>
      <c r="S4" s="130" t="s">
        <v>0</v>
      </c>
    </row>
    <row r="5" spans="1:19" x14ac:dyDescent="0.25">
      <c r="A5" s="352"/>
      <c r="B5" s="318"/>
      <c r="C5" s="318"/>
      <c r="D5" s="318"/>
      <c r="E5" s="354" t="s">
        <v>66</v>
      </c>
      <c r="F5" s="344"/>
      <c r="G5" s="348" t="str">
        <f>E5</f>
        <v>set</v>
      </c>
      <c r="H5" s="348"/>
      <c r="I5" s="131" t="s">
        <v>149</v>
      </c>
      <c r="K5" s="343" t="str">
        <f>E5</f>
        <v>set</v>
      </c>
      <c r="L5" s="348"/>
      <c r="M5" s="349" t="str">
        <f>E5</f>
        <v>set</v>
      </c>
      <c r="N5" s="350"/>
      <c r="O5" s="131" t="str">
        <f>I5</f>
        <v>2023 /2022</v>
      </c>
      <c r="Q5" s="343" t="str">
        <f>E5</f>
        <v>set</v>
      </c>
      <c r="R5" s="344"/>
      <c r="S5" s="131" t="str">
        <f>O5</f>
        <v>2023 /2022</v>
      </c>
    </row>
    <row r="6" spans="1:19" ht="19.5" customHeight="1" thickBot="1" x14ac:dyDescent="0.3">
      <c r="A6" s="335"/>
      <c r="B6" s="358"/>
      <c r="C6" s="358"/>
      <c r="D6" s="358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118928.40000000008</v>
      </c>
      <c r="F7" s="145">
        <v>116499.74999999999</v>
      </c>
      <c r="G7" s="243">
        <f>E7/E15</f>
        <v>0.39232455973239122</v>
      </c>
      <c r="H7" s="244">
        <f>F7/F15</f>
        <v>0.43615353685711217</v>
      </c>
      <c r="I7" s="164">
        <f t="shared" ref="I7:I18" si="0">(F7-E7)/E7</f>
        <v>-2.0421110516916852E-2</v>
      </c>
      <c r="J7" s="1"/>
      <c r="K7" s="17">
        <v>36707.813999999991</v>
      </c>
      <c r="L7" s="145">
        <v>34941.519999999982</v>
      </c>
      <c r="M7" s="243">
        <f>K7/K15</f>
        <v>0.40169581099006668</v>
      </c>
      <c r="N7" s="244">
        <f>L7/L15</f>
        <v>0.43884894101276473</v>
      </c>
      <c r="O7" s="164">
        <f t="shared" ref="O7:O18" si="1">(L7-K7)/K7</f>
        <v>-4.8117656910869423E-2</v>
      </c>
      <c r="P7" s="1"/>
      <c r="Q7" s="187">
        <f t="shared" ref="Q7:R18" si="2">(K7/E7)*10</f>
        <v>3.0865473679962028</v>
      </c>
      <c r="R7" s="188">
        <f t="shared" si="2"/>
        <v>2.9992785392243322</v>
      </c>
      <c r="S7" s="55">
        <f>(R7-Q7)/Q7</f>
        <v>-2.8273931473316676E-2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94087.080000000075</v>
      </c>
      <c r="F8" s="181">
        <v>88420.4</v>
      </c>
      <c r="G8" s="245">
        <f>E8/E7</f>
        <v>0.7911237349531316</v>
      </c>
      <c r="H8" s="246">
        <f>F8/F7</f>
        <v>0.75897501925969801</v>
      </c>
      <c r="I8" s="206">
        <f t="shared" si="0"/>
        <v>-6.0228035560249887E-2</v>
      </c>
      <c r="K8" s="180">
        <v>33921.938999999991</v>
      </c>
      <c r="L8" s="181">
        <v>31813.137999999984</v>
      </c>
      <c r="M8" s="250">
        <f>K8/K7</f>
        <v>0.92410675830492106</v>
      </c>
      <c r="N8" s="246">
        <f>L8/L7</f>
        <v>0.91046806206484432</v>
      </c>
      <c r="O8" s="207">
        <f t="shared" si="1"/>
        <v>-6.2166287133527579E-2</v>
      </c>
      <c r="Q8" s="189">
        <f t="shared" si="2"/>
        <v>3.6053769550505725</v>
      </c>
      <c r="R8" s="190">
        <f t="shared" si="2"/>
        <v>3.5979409728976557</v>
      </c>
      <c r="S8" s="182">
        <f t="shared" ref="S8:S18" si="3">(R8-Q8)/Q8</f>
        <v>-2.0624700955333389E-3</v>
      </c>
    </row>
    <row r="9" spans="1:19" ht="24" customHeight="1" x14ac:dyDescent="0.25">
      <c r="A9" s="8"/>
      <c r="B9" t="s">
        <v>37</v>
      </c>
      <c r="E9" s="19">
        <v>16705.79</v>
      </c>
      <c r="F9" s="140">
        <v>15370.869999999997</v>
      </c>
      <c r="G9" s="247">
        <f>E9/E7</f>
        <v>0.14046930758338622</v>
      </c>
      <c r="H9" s="215">
        <f>F9/F7</f>
        <v>0.1319390814143378</v>
      </c>
      <c r="I9" s="182">
        <f t="shared" si="0"/>
        <v>-7.9907624841447408E-2</v>
      </c>
      <c r="K9" s="19">
        <v>2196.8020000000001</v>
      </c>
      <c r="L9" s="140">
        <v>2133.0749999999998</v>
      </c>
      <c r="M9" s="247">
        <f>K9/K7</f>
        <v>5.9845623059983921E-2</v>
      </c>
      <c r="N9" s="215">
        <f>L9/L7</f>
        <v>6.1047000817365728E-2</v>
      </c>
      <c r="O9" s="182">
        <f t="shared" si="1"/>
        <v>-2.9008986699757336E-2</v>
      </c>
      <c r="Q9" s="189">
        <f t="shared" si="2"/>
        <v>1.3149943821872536</v>
      </c>
      <c r="R9" s="190">
        <f t="shared" si="2"/>
        <v>1.3877386250745729</v>
      </c>
      <c r="S9" s="182">
        <f t="shared" si="3"/>
        <v>5.5319052212468384E-2</v>
      </c>
    </row>
    <row r="10" spans="1:19" ht="24" customHeight="1" thickBot="1" x14ac:dyDescent="0.3">
      <c r="A10" s="8"/>
      <c r="B10" t="s">
        <v>36</v>
      </c>
      <c r="E10" s="19">
        <v>8135.5300000000016</v>
      </c>
      <c r="F10" s="140">
        <v>12708.48</v>
      </c>
      <c r="G10" s="247">
        <f>E10/E7</f>
        <v>6.8406957463482201E-2</v>
      </c>
      <c r="H10" s="215">
        <f>F10/F7</f>
        <v>0.10908589932596423</v>
      </c>
      <c r="I10" s="186">
        <f t="shared" si="0"/>
        <v>0.56209613878874487</v>
      </c>
      <c r="K10" s="19">
        <v>589.07299999999998</v>
      </c>
      <c r="L10" s="140">
        <v>995.30700000000013</v>
      </c>
      <c r="M10" s="247">
        <f>K10/K7</f>
        <v>1.6047618635094973E-2</v>
      </c>
      <c r="N10" s="215">
        <f>L10/L7</f>
        <v>2.8484937117789971E-2</v>
      </c>
      <c r="O10" s="209">
        <f t="shared" si="1"/>
        <v>0.68961571825563239</v>
      </c>
      <c r="Q10" s="189">
        <f t="shared" si="2"/>
        <v>0.72407452249576842</v>
      </c>
      <c r="R10" s="190">
        <f t="shared" si="2"/>
        <v>0.78318335473636513</v>
      </c>
      <c r="S10" s="182">
        <f t="shared" si="3"/>
        <v>8.1633630799296836E-2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184209.38999999998</v>
      </c>
      <c r="F11" s="145">
        <v>150607.44999999995</v>
      </c>
      <c r="G11" s="243">
        <f>E11/E15</f>
        <v>0.60767544026760889</v>
      </c>
      <c r="H11" s="244">
        <f>F11/F15</f>
        <v>0.563846463142888</v>
      </c>
      <c r="I11" s="164">
        <f t="shared" si="0"/>
        <v>-0.18241165664790504</v>
      </c>
      <c r="J11" s="1"/>
      <c r="K11" s="17">
        <v>54674.304000000069</v>
      </c>
      <c r="L11" s="145">
        <v>44679.317000000083</v>
      </c>
      <c r="M11" s="243">
        <f>K11/K15</f>
        <v>0.59830418900993343</v>
      </c>
      <c r="N11" s="244">
        <f>L11/L15</f>
        <v>0.56115105898723538</v>
      </c>
      <c r="O11" s="164">
        <f t="shared" si="1"/>
        <v>-0.1828095882116757</v>
      </c>
      <c r="Q11" s="191">
        <f t="shared" si="2"/>
        <v>2.9680519543547739</v>
      </c>
      <c r="R11" s="192">
        <f t="shared" si="2"/>
        <v>2.9666073623848019</v>
      </c>
      <c r="S11" s="57">
        <f t="shared" si="3"/>
        <v>-4.8671384200414767E-4</v>
      </c>
    </row>
    <row r="12" spans="1:19" s="3" customFormat="1" ht="24" customHeight="1" x14ac:dyDescent="0.25">
      <c r="A12" s="46"/>
      <c r="B12" s="3" t="s">
        <v>33</v>
      </c>
      <c r="E12" s="31">
        <v>139517.92999999996</v>
      </c>
      <c r="F12" s="141">
        <v>111555.53999999995</v>
      </c>
      <c r="G12" s="247">
        <f>E12/E11</f>
        <v>0.75738772057168191</v>
      </c>
      <c r="H12" s="215">
        <f>F12/F11</f>
        <v>0.74070399571867118</v>
      </c>
      <c r="I12" s="206">
        <f t="shared" si="0"/>
        <v>-0.20042147987717437</v>
      </c>
      <c r="K12" s="31">
        <v>49904.146000000066</v>
      </c>
      <c r="L12" s="141">
        <v>40543.552000000076</v>
      </c>
      <c r="M12" s="247">
        <f>K12/K11</f>
        <v>0.91275320121130399</v>
      </c>
      <c r="N12" s="215">
        <f>L12/L11</f>
        <v>0.90743446234865233</v>
      </c>
      <c r="O12" s="206">
        <f t="shared" si="1"/>
        <v>-0.18757146951277309</v>
      </c>
      <c r="Q12" s="189">
        <f t="shared" si="2"/>
        <v>3.5768983957832572</v>
      </c>
      <c r="R12" s="190">
        <f t="shared" si="2"/>
        <v>3.6343826581808569</v>
      </c>
      <c r="S12" s="182">
        <f t="shared" si="3"/>
        <v>1.6070979948820164E-2</v>
      </c>
    </row>
    <row r="13" spans="1:19" ht="24" customHeight="1" x14ac:dyDescent="0.25">
      <c r="A13" s="8"/>
      <c r="B13" s="3" t="s">
        <v>37</v>
      </c>
      <c r="D13" s="3"/>
      <c r="E13" s="19">
        <v>15988.640000000001</v>
      </c>
      <c r="F13" s="140">
        <v>14021.180000000004</v>
      </c>
      <c r="G13" s="247">
        <f>E13/E11</f>
        <v>8.6796009693099807E-2</v>
      </c>
      <c r="H13" s="215">
        <f>F13/F11</f>
        <v>9.3097519412220373E-2</v>
      </c>
      <c r="I13" s="182">
        <f t="shared" si="0"/>
        <v>-0.1230536180688287</v>
      </c>
      <c r="K13" s="19">
        <v>1777.0990000000004</v>
      </c>
      <c r="L13" s="140">
        <v>1865.8890000000008</v>
      </c>
      <c r="M13" s="247">
        <f>K13/K11</f>
        <v>3.2503367578305124E-2</v>
      </c>
      <c r="N13" s="215">
        <f>L13/L11</f>
        <v>4.1761806699059371E-2</v>
      </c>
      <c r="O13" s="182">
        <f t="shared" si="1"/>
        <v>4.9963451670391124E-2</v>
      </c>
      <c r="Q13" s="189">
        <f t="shared" si="2"/>
        <v>1.1114760229763134</v>
      </c>
      <c r="R13" s="190">
        <f t="shared" si="2"/>
        <v>1.3307646004116629</v>
      </c>
      <c r="S13" s="182">
        <f t="shared" si="3"/>
        <v>0.19729492395898737</v>
      </c>
    </row>
    <row r="14" spans="1:19" ht="24" customHeight="1" thickBot="1" x14ac:dyDescent="0.3">
      <c r="A14" s="8"/>
      <c r="B14" t="s">
        <v>36</v>
      </c>
      <c r="E14" s="19">
        <v>28702.820000000003</v>
      </c>
      <c r="F14" s="140">
        <v>25030.73</v>
      </c>
      <c r="G14" s="247">
        <f>E14/E11</f>
        <v>0.1558162697352182</v>
      </c>
      <c r="H14" s="215">
        <f>F14/F11</f>
        <v>0.16619848486910846</v>
      </c>
      <c r="I14" s="186">
        <f t="shared" si="0"/>
        <v>-0.12793481616092089</v>
      </c>
      <c r="K14" s="19">
        <v>2993.0590000000002</v>
      </c>
      <c r="L14" s="140">
        <v>2269.8760000000002</v>
      </c>
      <c r="M14" s="247">
        <f>K14/K11</f>
        <v>5.4743431210390832E-2</v>
      </c>
      <c r="N14" s="215">
        <f>L14/L11</f>
        <v>5.0803730952288191E-2</v>
      </c>
      <c r="O14" s="209">
        <f t="shared" si="1"/>
        <v>-0.24162002820525755</v>
      </c>
      <c r="Q14" s="189">
        <f t="shared" si="2"/>
        <v>1.0427752395060834</v>
      </c>
      <c r="R14" s="190">
        <f t="shared" si="2"/>
        <v>0.90683571753600478</v>
      </c>
      <c r="S14" s="182">
        <f t="shared" si="3"/>
        <v>-0.13036320466763976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303137.79000000004</v>
      </c>
      <c r="F15" s="145">
        <v>267107.1999999999</v>
      </c>
      <c r="G15" s="243">
        <f>G7+G11</f>
        <v>1</v>
      </c>
      <c r="H15" s="244">
        <f>H7+H11</f>
        <v>1.0000000000000002</v>
      </c>
      <c r="I15" s="164">
        <f t="shared" si="0"/>
        <v>-0.11885878695625555</v>
      </c>
      <c r="J15" s="1"/>
      <c r="K15" s="17">
        <v>91382.118000000046</v>
      </c>
      <c r="L15" s="145">
        <v>79620.837000000058</v>
      </c>
      <c r="M15" s="243">
        <f>M7+M11</f>
        <v>1</v>
      </c>
      <c r="N15" s="244">
        <f>N7+N11</f>
        <v>1</v>
      </c>
      <c r="O15" s="164">
        <f t="shared" si="1"/>
        <v>-0.12870440363397992</v>
      </c>
      <c r="Q15" s="191">
        <f t="shared" si="2"/>
        <v>3.0145406153419554</v>
      </c>
      <c r="R15" s="192">
        <f t="shared" si="2"/>
        <v>2.9808570117166471</v>
      </c>
      <c r="S15" s="57">
        <f t="shared" si="3"/>
        <v>-1.1173710333800695E-2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233605.01000000004</v>
      </c>
      <c r="F16" s="181">
        <f t="shared" ref="F16:F17" si="4">F8+F12</f>
        <v>199975.93999999994</v>
      </c>
      <c r="G16" s="245">
        <f>E16/E15</f>
        <v>0.77062318756100978</v>
      </c>
      <c r="H16" s="246">
        <f>F16/F15</f>
        <v>0.74867296725808974</v>
      </c>
      <c r="I16" s="207">
        <f t="shared" si="0"/>
        <v>-0.14395697249815015</v>
      </c>
      <c r="J16" s="3"/>
      <c r="K16" s="180">
        <f t="shared" ref="K16:L18" si="5">K8+K12</f>
        <v>83826.08500000005</v>
      </c>
      <c r="L16" s="181">
        <f t="shared" si="5"/>
        <v>72356.690000000061</v>
      </c>
      <c r="M16" s="250">
        <f>K16/K15</f>
        <v>0.91731387753564664</v>
      </c>
      <c r="N16" s="246">
        <f>L16/L15</f>
        <v>0.90876575437155993</v>
      </c>
      <c r="O16" s="207">
        <f t="shared" si="1"/>
        <v>-0.13682369873291808</v>
      </c>
      <c r="P16" s="3"/>
      <c r="Q16" s="189">
        <f t="shared" si="2"/>
        <v>3.5883684600771204</v>
      </c>
      <c r="R16" s="190">
        <f t="shared" si="2"/>
        <v>3.6182697778542798</v>
      </c>
      <c r="S16" s="182">
        <f t="shared" si="3"/>
        <v>8.3328448875388903E-3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32694.43</v>
      </c>
      <c r="F17" s="140">
        <f t="shared" si="4"/>
        <v>29392.050000000003</v>
      </c>
      <c r="G17" s="248">
        <f>E17/E15</f>
        <v>0.10785336265729191</v>
      </c>
      <c r="H17" s="215">
        <f>F17/F15</f>
        <v>0.11003840405649871</v>
      </c>
      <c r="I17" s="182">
        <f t="shared" si="0"/>
        <v>-0.10100741930659128</v>
      </c>
      <c r="K17" s="19">
        <f t="shared" si="5"/>
        <v>3973.9010000000007</v>
      </c>
      <c r="L17" s="140">
        <f t="shared" si="5"/>
        <v>3998.9640000000009</v>
      </c>
      <c r="M17" s="247">
        <f>K17/K15</f>
        <v>4.3486637068315695E-2</v>
      </c>
      <c r="N17" s="215">
        <f>L17/L15</f>
        <v>5.0225093715103725E-2</v>
      </c>
      <c r="O17" s="182">
        <f t="shared" si="1"/>
        <v>6.3069009519864981E-3</v>
      </c>
      <c r="Q17" s="189">
        <f t="shared" si="2"/>
        <v>1.2154672829592077</v>
      </c>
      <c r="R17" s="190">
        <f t="shared" si="2"/>
        <v>1.3605597431958643</v>
      </c>
      <c r="S17" s="182">
        <f t="shared" si="3"/>
        <v>0.11937175296352753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36838.350000000006</v>
      </c>
      <c r="F18" s="142">
        <f>F10+F14</f>
        <v>37739.21</v>
      </c>
      <c r="G18" s="249">
        <f>E18/E15</f>
        <v>0.12152344978169828</v>
      </c>
      <c r="H18" s="221">
        <f>F18/F15</f>
        <v>0.14128862868541175</v>
      </c>
      <c r="I18" s="208">
        <f t="shared" si="0"/>
        <v>2.4454406888473376E-2</v>
      </c>
      <c r="K18" s="21">
        <f t="shared" si="5"/>
        <v>3582.1320000000001</v>
      </c>
      <c r="L18" s="142">
        <f t="shared" si="5"/>
        <v>3265.1830000000004</v>
      </c>
      <c r="M18" s="249">
        <f>K18/K15</f>
        <v>3.919948539603775E-2</v>
      </c>
      <c r="N18" s="221">
        <f>L18/L15</f>
        <v>4.1009151913336428E-2</v>
      </c>
      <c r="O18" s="208">
        <f t="shared" si="1"/>
        <v>-8.8480547338847262E-2</v>
      </c>
      <c r="Q18" s="193">
        <f t="shared" si="2"/>
        <v>0.97239208596476212</v>
      </c>
      <c r="R18" s="194">
        <f t="shared" si="2"/>
        <v>0.8651964362794029</v>
      </c>
      <c r="S18" s="186">
        <f t="shared" si="3"/>
        <v>-0.11023912188569973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2023-11-17T13:52:17Z</dcterms:modified>
</cp:coreProperties>
</file>